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K:\EXCEL\Formulare\"/>
    </mc:Choice>
  </mc:AlternateContent>
  <xr:revisionPtr revIDLastSave="0" documentId="13_ncr:1_{0A37F836-A3E9-4E42-B310-219C0EE636D9}" xr6:coauthVersionLast="36" xr6:coauthVersionMax="36" xr10:uidLastSave="{00000000-0000-0000-0000-000000000000}"/>
  <bookViews>
    <workbookView xWindow="0" yWindow="0" windowWidth="25200" windowHeight="11115" firstSheet="2" activeTab="4" xr2:uid="{00000000-000D-0000-FFFF-FFFF00000000}"/>
  </bookViews>
  <sheets>
    <sheet name="Anleitung" sheetId="16" r:id="rId1"/>
    <sheet name="Voreingabe" sheetId="2" r:id="rId2"/>
    <sheet name="URLAUB" sheetId="14" r:id="rId3"/>
    <sheet name="Infoblatt" sheetId="15" r:id="rId4"/>
    <sheet name="Jänner" sheetId="1" r:id="rId5"/>
    <sheet name="Februar" sheetId="10" r:id="rId6"/>
    <sheet name="März" sheetId="9" r:id="rId7"/>
    <sheet name="April" sheetId="8" r:id="rId8"/>
    <sheet name="Mai" sheetId="7" r:id="rId9"/>
    <sheet name="Juni" sheetId="6" r:id="rId10"/>
    <sheet name="Juli" sheetId="5" r:id="rId11"/>
    <sheet name="Aug." sheetId="4" r:id="rId12"/>
    <sheet name="Sept." sheetId="13" r:id="rId13"/>
    <sheet name="Okt." sheetId="12" r:id="rId14"/>
    <sheet name="Nov." sheetId="11" r:id="rId15"/>
    <sheet name="Dez." sheetId="3" r:id="rId16"/>
  </sheets>
  <definedNames>
    <definedName name="_xlnm.Print_Area" localSheetId="0">Anleitung!$A$1:$J$39</definedName>
    <definedName name="_xlnm.Print_Area" localSheetId="7">April!$A$1:$AA$67</definedName>
    <definedName name="_xlnm.Print_Area" localSheetId="11">Aug.!$A$1:$AA$67</definedName>
    <definedName name="_xlnm.Print_Area" localSheetId="15">Dez.!$A$1:$AA$67</definedName>
    <definedName name="_xlnm.Print_Area" localSheetId="5">Februar!$A$1:$AA$67</definedName>
    <definedName name="_xlnm.Print_Area" localSheetId="3">Infoblatt!$A$1:$G$37</definedName>
    <definedName name="_xlnm.Print_Area" localSheetId="4">Jänner!$A$1:$AA$67</definedName>
    <definedName name="_xlnm.Print_Area" localSheetId="10">Juli!$A$1:$AA$67</definedName>
    <definedName name="_xlnm.Print_Area" localSheetId="9">Juni!$A$1:$AA$60</definedName>
    <definedName name="_xlnm.Print_Area" localSheetId="8">Mai!$A$1:$AA$67</definedName>
    <definedName name="_xlnm.Print_Area" localSheetId="6">März!$A$1:$AA$67</definedName>
    <definedName name="_xlnm.Print_Area" localSheetId="14">Nov.!$A$1:$AA$67</definedName>
    <definedName name="_xlnm.Print_Area" localSheetId="13">Okt.!$A$1:$AA$67</definedName>
    <definedName name="_xlnm.Print_Area" localSheetId="12">Sept.!$A$1:$AA$67</definedName>
    <definedName name="_xlnm.Print_Area" localSheetId="2">URLAUB!$A$1:$L$40</definedName>
    <definedName name="_xlnm.Print_Area" localSheetId="1">Voreingabe!$A$1:$I$24</definedName>
  </definedNames>
  <calcPr calcId="191029"/>
</workbook>
</file>

<file path=xl/calcChain.xml><?xml version="1.0" encoding="utf-8"?>
<calcChain xmlns="http://schemas.openxmlformats.org/spreadsheetml/2006/main">
  <c r="J14" i="1" l="1"/>
  <c r="C14" i="1" l="1"/>
  <c r="I21" i="1"/>
  <c r="O49" i="3"/>
  <c r="L49" i="3"/>
  <c r="O45" i="3"/>
  <c r="J45" i="3"/>
  <c r="I45" i="3"/>
  <c r="H45" i="3"/>
  <c r="G45" i="3"/>
  <c r="K45" i="3" s="1"/>
  <c r="F45" i="3"/>
  <c r="E45" i="3"/>
  <c r="C45" i="3"/>
  <c r="O50" i="11"/>
  <c r="J50" i="11"/>
  <c r="I50" i="11"/>
  <c r="H50" i="11"/>
  <c r="G50" i="11"/>
  <c r="K50" i="11" s="1"/>
  <c r="L50" i="11" s="1"/>
  <c r="F50" i="11"/>
  <c r="E50" i="11"/>
  <c r="Q50" i="11" s="1"/>
  <c r="O47" i="12"/>
  <c r="K47" i="12"/>
  <c r="J47" i="12"/>
  <c r="Q47" i="12" s="1"/>
  <c r="I47" i="12"/>
  <c r="H47" i="12"/>
  <c r="G47" i="12"/>
  <c r="F47" i="12"/>
  <c r="E47" i="12"/>
  <c r="C47" i="12"/>
  <c r="L49" i="13"/>
  <c r="O49" i="13"/>
  <c r="Q44" i="13"/>
  <c r="O44" i="13"/>
  <c r="J44" i="13"/>
  <c r="I44" i="13"/>
  <c r="H44" i="13"/>
  <c r="G44" i="13"/>
  <c r="K44" i="13" s="1"/>
  <c r="L44" i="13" s="1"/>
  <c r="F44" i="13"/>
  <c r="E44" i="13"/>
  <c r="C44" i="13"/>
  <c r="O50" i="4"/>
  <c r="J50" i="4"/>
  <c r="I50" i="4"/>
  <c r="H50" i="4"/>
  <c r="G50" i="4"/>
  <c r="F50" i="4"/>
  <c r="K50" i="4" s="1"/>
  <c r="E50" i="4"/>
  <c r="Q46" i="5"/>
  <c r="O46" i="5"/>
  <c r="J46" i="5"/>
  <c r="I46" i="5"/>
  <c r="K46" i="5" s="1"/>
  <c r="H46" i="5"/>
  <c r="G46" i="5"/>
  <c r="F46" i="5"/>
  <c r="E46" i="5"/>
  <c r="C46" i="5"/>
  <c r="Y50" i="6"/>
  <c r="X50" i="6"/>
  <c r="W50" i="6"/>
  <c r="U50" i="6"/>
  <c r="T50" i="6"/>
  <c r="S50" i="6"/>
  <c r="P50" i="6"/>
  <c r="O50" i="6"/>
  <c r="L50" i="6"/>
  <c r="O43" i="6"/>
  <c r="J43" i="6"/>
  <c r="I43" i="6"/>
  <c r="H43" i="6"/>
  <c r="G43" i="6"/>
  <c r="F43" i="6"/>
  <c r="E43" i="6"/>
  <c r="O48" i="7"/>
  <c r="K48" i="7"/>
  <c r="J48" i="7"/>
  <c r="Q48" i="7" s="1"/>
  <c r="I48" i="7"/>
  <c r="H48" i="7"/>
  <c r="G48" i="7"/>
  <c r="F48" i="7"/>
  <c r="E48" i="7"/>
  <c r="C48" i="7"/>
  <c r="O45" i="8"/>
  <c r="K45" i="8"/>
  <c r="J45" i="8"/>
  <c r="Q45" i="8" s="1"/>
  <c r="I45" i="8"/>
  <c r="H45" i="8"/>
  <c r="G45" i="8"/>
  <c r="F45" i="8"/>
  <c r="E45" i="8"/>
  <c r="Q51" i="9"/>
  <c r="O51" i="9"/>
  <c r="J51" i="9"/>
  <c r="I51" i="9"/>
  <c r="K51" i="9" s="1"/>
  <c r="H51" i="9"/>
  <c r="G51" i="9"/>
  <c r="F51" i="9"/>
  <c r="E51" i="9"/>
  <c r="O47" i="10"/>
  <c r="K47" i="10"/>
  <c r="J47" i="10"/>
  <c r="Q47" i="10" s="1"/>
  <c r="I47" i="10"/>
  <c r="H47" i="10"/>
  <c r="G47" i="10"/>
  <c r="F47" i="10"/>
  <c r="E47" i="10"/>
  <c r="O47" i="1"/>
  <c r="K47" i="1"/>
  <c r="J47" i="1"/>
  <c r="I47" i="1"/>
  <c r="H47" i="1"/>
  <c r="G47" i="1"/>
  <c r="F47" i="1"/>
  <c r="E47" i="1"/>
  <c r="Q47" i="1" s="1"/>
  <c r="L45" i="3" l="1"/>
  <c r="Q45" i="3"/>
  <c r="P50" i="11"/>
  <c r="N50" i="11"/>
  <c r="M50" i="11"/>
  <c r="L47" i="12"/>
  <c r="N44" i="13"/>
  <c r="M44" i="13"/>
  <c r="P44" i="13"/>
  <c r="L50" i="4"/>
  <c r="Q50" i="4"/>
  <c r="L46" i="5"/>
  <c r="Q43" i="6"/>
  <c r="K43" i="6"/>
  <c r="L43" i="6" s="1"/>
  <c r="L48" i="7"/>
  <c r="L45" i="8"/>
  <c r="L51" i="9"/>
  <c r="L47" i="10"/>
  <c r="L47" i="1"/>
  <c r="P16" i="13"/>
  <c r="P15" i="13"/>
  <c r="P14" i="13"/>
  <c r="P13" i="13"/>
  <c r="P12" i="13"/>
  <c r="P11" i="13"/>
  <c r="M45" i="3" l="1"/>
  <c r="P45" i="3"/>
  <c r="N45" i="3"/>
  <c r="P47" i="12"/>
  <c r="N47" i="12"/>
  <c r="M47" i="12"/>
  <c r="P50" i="4"/>
  <c r="M50" i="4"/>
  <c r="N50" i="4"/>
  <c r="P46" i="5"/>
  <c r="N46" i="5"/>
  <c r="M46" i="5"/>
  <c r="P43" i="6"/>
  <c r="M43" i="6"/>
  <c r="N43" i="6"/>
  <c r="P48" i="7"/>
  <c r="N48" i="7"/>
  <c r="M48" i="7"/>
  <c r="M45" i="8"/>
  <c r="P45" i="8"/>
  <c r="N45" i="8"/>
  <c r="P51" i="9"/>
  <c r="N51" i="9"/>
  <c r="M51" i="9"/>
  <c r="P47" i="10"/>
  <c r="N47" i="10"/>
  <c r="M47" i="10"/>
  <c r="P47" i="1"/>
  <c r="N47" i="1"/>
  <c r="M47" i="1"/>
  <c r="O16" i="3"/>
  <c r="J16" i="3"/>
  <c r="I16" i="3"/>
  <c r="H16" i="3"/>
  <c r="G16" i="3"/>
  <c r="K16" i="3" s="1"/>
  <c r="F16" i="3"/>
  <c r="E16" i="3"/>
  <c r="O15" i="3"/>
  <c r="J15" i="3"/>
  <c r="I15" i="3"/>
  <c r="H15" i="3"/>
  <c r="G15" i="3"/>
  <c r="K15" i="3" s="1"/>
  <c r="L15" i="3" s="1"/>
  <c r="F15" i="3"/>
  <c r="E15" i="3"/>
  <c r="O14" i="3"/>
  <c r="J14" i="3"/>
  <c r="I14" i="3"/>
  <c r="H14" i="3"/>
  <c r="G14" i="3"/>
  <c r="K14" i="3" s="1"/>
  <c r="L14" i="3" s="1"/>
  <c r="F14" i="3"/>
  <c r="E14" i="3"/>
  <c r="O13" i="3"/>
  <c r="J13" i="3"/>
  <c r="L13" i="3" s="1"/>
  <c r="I13" i="3"/>
  <c r="H13" i="3"/>
  <c r="G13" i="3"/>
  <c r="K13" i="3" s="1"/>
  <c r="F13" i="3"/>
  <c r="E13" i="3"/>
  <c r="O12" i="3"/>
  <c r="J12" i="3"/>
  <c r="I12" i="3"/>
  <c r="H12" i="3"/>
  <c r="G12" i="3"/>
  <c r="F12" i="3"/>
  <c r="K12" i="3" s="1"/>
  <c r="L12" i="3" s="1"/>
  <c r="E12" i="3"/>
  <c r="O11" i="3"/>
  <c r="K11" i="3"/>
  <c r="L11" i="3" s="1"/>
  <c r="J11" i="3"/>
  <c r="I11" i="3"/>
  <c r="H11" i="3"/>
  <c r="G11" i="3"/>
  <c r="F11" i="3"/>
  <c r="E11" i="3"/>
  <c r="C12" i="3"/>
  <c r="C13" i="3" s="1"/>
  <c r="C14" i="3" s="1"/>
  <c r="C15" i="3" s="1"/>
  <c r="C16" i="3" s="1"/>
  <c r="O48" i="11"/>
  <c r="J48" i="11"/>
  <c r="I48" i="11"/>
  <c r="K48" i="11" s="1"/>
  <c r="H48" i="11"/>
  <c r="G48" i="11"/>
  <c r="F48" i="11"/>
  <c r="E48" i="11"/>
  <c r="O46" i="12"/>
  <c r="J46" i="12"/>
  <c r="I46" i="12"/>
  <c r="H46" i="12"/>
  <c r="G46" i="12"/>
  <c r="K46" i="12" s="1"/>
  <c r="F46" i="12"/>
  <c r="E46" i="12"/>
  <c r="O16" i="13"/>
  <c r="J16" i="13"/>
  <c r="I16" i="13"/>
  <c r="K16" i="13" s="1"/>
  <c r="H16" i="13"/>
  <c r="G16" i="13"/>
  <c r="F16" i="13"/>
  <c r="E16" i="13"/>
  <c r="O15" i="13"/>
  <c r="J15" i="13"/>
  <c r="I15" i="13"/>
  <c r="H15" i="13"/>
  <c r="G15" i="13"/>
  <c r="K15" i="13" s="1"/>
  <c r="F15" i="13"/>
  <c r="E15" i="13"/>
  <c r="L15" i="13" s="1"/>
  <c r="O14" i="13"/>
  <c r="J14" i="13"/>
  <c r="L14" i="13" s="1"/>
  <c r="I14" i="13"/>
  <c r="K14" i="13" s="1"/>
  <c r="H14" i="13"/>
  <c r="G14" i="13"/>
  <c r="F14" i="13"/>
  <c r="E14" i="13"/>
  <c r="O13" i="13"/>
  <c r="J13" i="13"/>
  <c r="I13" i="13"/>
  <c r="H13" i="13"/>
  <c r="G13" i="13"/>
  <c r="K13" i="13" s="1"/>
  <c r="F13" i="13"/>
  <c r="E13" i="13"/>
  <c r="L13" i="13" s="1"/>
  <c r="O12" i="13"/>
  <c r="J12" i="13"/>
  <c r="I12" i="13"/>
  <c r="K12" i="13" s="1"/>
  <c r="H12" i="13"/>
  <c r="G12" i="13"/>
  <c r="F12" i="13"/>
  <c r="E12" i="13"/>
  <c r="O11" i="13"/>
  <c r="J11" i="13"/>
  <c r="I11" i="13"/>
  <c r="H11" i="13"/>
  <c r="G11" i="13"/>
  <c r="K11" i="13" s="1"/>
  <c r="L11" i="13" s="1"/>
  <c r="F11" i="13"/>
  <c r="E11" i="13"/>
  <c r="C12" i="13"/>
  <c r="C13" i="13" s="1"/>
  <c r="C14" i="13" s="1"/>
  <c r="C15" i="13" s="1"/>
  <c r="C16" i="13" s="1"/>
  <c r="O48" i="4"/>
  <c r="J48" i="4"/>
  <c r="I48" i="4"/>
  <c r="K48" i="4" s="1"/>
  <c r="H48" i="4"/>
  <c r="G48" i="4"/>
  <c r="F48" i="4"/>
  <c r="E48" i="4"/>
  <c r="O45" i="5"/>
  <c r="J45" i="5"/>
  <c r="I45" i="5"/>
  <c r="H45" i="5"/>
  <c r="G45" i="5"/>
  <c r="K45" i="5" s="1"/>
  <c r="L45" i="5" s="1"/>
  <c r="F45" i="5"/>
  <c r="E45" i="5"/>
  <c r="O16" i="6"/>
  <c r="O15" i="6"/>
  <c r="O14" i="6"/>
  <c r="O13" i="6"/>
  <c r="O12" i="6"/>
  <c r="O11" i="6"/>
  <c r="O10" i="6"/>
  <c r="O42" i="6"/>
  <c r="J42" i="6"/>
  <c r="I42" i="6"/>
  <c r="H42" i="6"/>
  <c r="G42" i="6"/>
  <c r="F42" i="6"/>
  <c r="E42" i="6"/>
  <c r="O47" i="7"/>
  <c r="J47" i="7"/>
  <c r="I47" i="7"/>
  <c r="K47" i="7" s="1"/>
  <c r="H47" i="7"/>
  <c r="G47" i="7"/>
  <c r="F47" i="7"/>
  <c r="E47" i="7"/>
  <c r="O44" i="8"/>
  <c r="J44" i="8"/>
  <c r="I44" i="8"/>
  <c r="H44" i="8"/>
  <c r="G44" i="8"/>
  <c r="K44" i="8" s="1"/>
  <c r="F44" i="8"/>
  <c r="E44" i="8"/>
  <c r="O50" i="9"/>
  <c r="J50" i="9"/>
  <c r="I50" i="9"/>
  <c r="K50" i="9" s="1"/>
  <c r="H50" i="9"/>
  <c r="G50" i="9"/>
  <c r="F50" i="9"/>
  <c r="E50" i="9"/>
  <c r="O46" i="10"/>
  <c r="J46" i="10"/>
  <c r="I46" i="10"/>
  <c r="H46" i="10"/>
  <c r="G46" i="10"/>
  <c r="K46" i="10" s="1"/>
  <c r="L46" i="10" s="1"/>
  <c r="F46" i="10"/>
  <c r="E46" i="10"/>
  <c r="O46" i="1"/>
  <c r="K46" i="1"/>
  <c r="J46" i="1"/>
  <c r="L46" i="1" s="1"/>
  <c r="I46" i="1"/>
  <c r="H46" i="1"/>
  <c r="G46" i="1"/>
  <c r="F46" i="1"/>
  <c r="E46" i="1"/>
  <c r="O45" i="1"/>
  <c r="J45" i="1"/>
  <c r="I45" i="1"/>
  <c r="K45" i="1" s="1"/>
  <c r="H45" i="1"/>
  <c r="G45" i="1"/>
  <c r="F45" i="1"/>
  <c r="E45" i="1"/>
  <c r="K42" i="6" l="1"/>
  <c r="L42" i="6" s="1"/>
  <c r="N13" i="3"/>
  <c r="M13" i="3"/>
  <c r="P13" i="3"/>
  <c r="P11" i="3"/>
  <c r="N11" i="3"/>
  <c r="M11" i="3"/>
  <c r="P14" i="3"/>
  <c r="N14" i="3"/>
  <c r="M14" i="3"/>
  <c r="M15" i="3"/>
  <c r="P15" i="3"/>
  <c r="N15" i="3"/>
  <c r="N12" i="3"/>
  <c r="P12" i="3"/>
  <c r="M12" i="3"/>
  <c r="L16" i="3"/>
  <c r="L48" i="11"/>
  <c r="L46" i="12"/>
  <c r="M15" i="13"/>
  <c r="N15" i="13"/>
  <c r="M11" i="13"/>
  <c r="N11" i="13"/>
  <c r="L12" i="13"/>
  <c r="M13" i="13"/>
  <c r="N13" i="13"/>
  <c r="N14" i="13"/>
  <c r="M14" i="13"/>
  <c r="L16" i="13"/>
  <c r="L48" i="4"/>
  <c r="N45" i="5"/>
  <c r="M45" i="5"/>
  <c r="P45" i="5"/>
  <c r="L47" i="7"/>
  <c r="L44" i="8"/>
  <c r="L50" i="9"/>
  <c r="N46" i="10"/>
  <c r="M46" i="10"/>
  <c r="P46" i="10"/>
  <c r="N46" i="1"/>
  <c r="M46" i="1"/>
  <c r="L45" i="1"/>
  <c r="O45" i="10"/>
  <c r="K45" i="10"/>
  <c r="L45" i="10" s="1"/>
  <c r="O44" i="10"/>
  <c r="L44" i="10"/>
  <c r="P44" i="10" s="1"/>
  <c r="K44" i="10"/>
  <c r="J45" i="10"/>
  <c r="I45" i="10"/>
  <c r="H45" i="10"/>
  <c r="G45" i="10"/>
  <c r="F45" i="10"/>
  <c r="E45" i="10"/>
  <c r="J44" i="10"/>
  <c r="I44" i="10"/>
  <c r="H44" i="10"/>
  <c r="G44" i="10"/>
  <c r="F44" i="10"/>
  <c r="E44" i="10"/>
  <c r="P16" i="3" l="1"/>
  <c r="N16" i="3"/>
  <c r="M16" i="3"/>
  <c r="P48" i="11"/>
  <c r="M48" i="11"/>
  <c r="N48" i="11"/>
  <c r="N46" i="12"/>
  <c r="M46" i="12"/>
  <c r="P46" i="12"/>
  <c r="N12" i="13"/>
  <c r="M12" i="13"/>
  <c r="N16" i="13"/>
  <c r="M16" i="13"/>
  <c r="P48" i="4"/>
  <c r="N48" i="4"/>
  <c r="M48" i="4"/>
  <c r="N42" i="6"/>
  <c r="M42" i="6"/>
  <c r="P42" i="6"/>
  <c r="N47" i="7"/>
  <c r="M47" i="7"/>
  <c r="P47" i="7"/>
  <c r="N44" i="8"/>
  <c r="M44" i="8"/>
  <c r="P44" i="8"/>
  <c r="P50" i="9"/>
  <c r="N50" i="9"/>
  <c r="M50" i="9"/>
  <c r="N45" i="1"/>
  <c r="M45" i="1"/>
  <c r="N45" i="10"/>
  <c r="M45" i="10"/>
  <c r="P45" i="10"/>
  <c r="M44" i="10"/>
  <c r="N44" i="10"/>
  <c r="L44" i="1"/>
  <c r="L44" i="3"/>
  <c r="L44" i="11"/>
  <c r="L44" i="12"/>
  <c r="L44" i="4"/>
  <c r="L44" i="5"/>
  <c r="L44" i="7"/>
  <c r="L44" i="9"/>
  <c r="Q44" i="1"/>
  <c r="Q51" i="3"/>
  <c r="Q50" i="3"/>
  <c r="O47" i="11"/>
  <c r="K47" i="11"/>
  <c r="J47" i="11"/>
  <c r="L47" i="11" s="1"/>
  <c r="I47" i="11"/>
  <c r="H47" i="11"/>
  <c r="G47" i="11"/>
  <c r="F47" i="11"/>
  <c r="E47" i="11"/>
  <c r="Q47" i="11" s="1"/>
  <c r="Q46" i="11"/>
  <c r="O46" i="11"/>
  <c r="J46" i="11"/>
  <c r="I46" i="11"/>
  <c r="H46" i="11"/>
  <c r="G46" i="11"/>
  <c r="K46" i="11" s="1"/>
  <c r="F46" i="11"/>
  <c r="E46" i="11"/>
  <c r="L46" i="11" s="1"/>
  <c r="O49" i="12"/>
  <c r="L49" i="12"/>
  <c r="M49" i="12" s="1"/>
  <c r="O16" i="12"/>
  <c r="J16" i="12"/>
  <c r="Q16" i="12" s="1"/>
  <c r="I16" i="12"/>
  <c r="H16" i="12"/>
  <c r="G16" i="12"/>
  <c r="K16" i="12" s="1"/>
  <c r="F16" i="12"/>
  <c r="E16" i="12"/>
  <c r="O15" i="12"/>
  <c r="J15" i="12"/>
  <c r="Q15" i="12" s="1"/>
  <c r="I15" i="12"/>
  <c r="H15" i="12"/>
  <c r="G15" i="12"/>
  <c r="K15" i="12" s="1"/>
  <c r="L15" i="12" s="1"/>
  <c r="F15" i="12"/>
  <c r="E15" i="12"/>
  <c r="O14" i="12"/>
  <c r="J14" i="12"/>
  <c r="L14" i="12" s="1"/>
  <c r="I14" i="12"/>
  <c r="H14" i="12"/>
  <c r="G14" i="12"/>
  <c r="K14" i="12" s="1"/>
  <c r="F14" i="12"/>
  <c r="E14" i="12"/>
  <c r="O13" i="12"/>
  <c r="J13" i="12"/>
  <c r="Q13" i="12" s="1"/>
  <c r="I13" i="12"/>
  <c r="H13" i="12"/>
  <c r="G13" i="12"/>
  <c r="K13" i="12" s="1"/>
  <c r="L13" i="12" s="1"/>
  <c r="F13" i="12"/>
  <c r="E13" i="12"/>
  <c r="Q12" i="12"/>
  <c r="Q11" i="12"/>
  <c r="C14" i="12"/>
  <c r="C15" i="12" s="1"/>
  <c r="C16" i="12" s="1"/>
  <c r="Q48" i="13"/>
  <c r="Q47" i="13"/>
  <c r="Q46" i="13"/>
  <c r="Q45" i="13"/>
  <c r="Q43" i="13"/>
  <c r="O43" i="13"/>
  <c r="J43" i="13"/>
  <c r="I43" i="13"/>
  <c r="K43" i="13" s="1"/>
  <c r="H43" i="13"/>
  <c r="G43" i="13"/>
  <c r="F43" i="13"/>
  <c r="E43" i="13"/>
  <c r="Q42" i="13"/>
  <c r="O42" i="13"/>
  <c r="J42" i="13"/>
  <c r="I42" i="13"/>
  <c r="H42" i="13"/>
  <c r="G42" i="13"/>
  <c r="K42" i="13" s="1"/>
  <c r="F42" i="13"/>
  <c r="E42" i="13"/>
  <c r="Q50" i="13"/>
  <c r="Q16" i="13"/>
  <c r="O47" i="4"/>
  <c r="J47" i="4"/>
  <c r="Q47" i="4" s="1"/>
  <c r="I47" i="4"/>
  <c r="H47" i="4"/>
  <c r="G47" i="4"/>
  <c r="F47" i="4"/>
  <c r="K47" i="4" s="1"/>
  <c r="E47" i="4"/>
  <c r="O46" i="4"/>
  <c r="K46" i="4"/>
  <c r="J46" i="4"/>
  <c r="Q46" i="4" s="1"/>
  <c r="I46" i="4"/>
  <c r="H46" i="4"/>
  <c r="G46" i="4"/>
  <c r="F46" i="4"/>
  <c r="E46" i="4"/>
  <c r="Q15" i="4"/>
  <c r="Q14" i="4"/>
  <c r="Q13" i="4"/>
  <c r="O16" i="5"/>
  <c r="K16" i="5"/>
  <c r="L16" i="5" s="1"/>
  <c r="J16" i="5"/>
  <c r="Q16" i="5" s="1"/>
  <c r="I16" i="5"/>
  <c r="H16" i="5"/>
  <c r="G16" i="5"/>
  <c r="F16" i="5"/>
  <c r="E16" i="5"/>
  <c r="Q15" i="5"/>
  <c r="O15" i="5"/>
  <c r="J15" i="5"/>
  <c r="I15" i="5"/>
  <c r="H15" i="5"/>
  <c r="G15" i="5"/>
  <c r="K15" i="5" s="1"/>
  <c r="F15" i="5"/>
  <c r="E15" i="5"/>
  <c r="O14" i="5"/>
  <c r="J14" i="5"/>
  <c r="Q14" i="5" s="1"/>
  <c r="I14" i="5"/>
  <c r="H14" i="5"/>
  <c r="G14" i="5"/>
  <c r="K14" i="5" s="1"/>
  <c r="L14" i="5" s="1"/>
  <c r="F14" i="5"/>
  <c r="E14" i="5"/>
  <c r="O13" i="5"/>
  <c r="J13" i="5"/>
  <c r="Q13" i="5" s="1"/>
  <c r="I13" i="5"/>
  <c r="H13" i="5"/>
  <c r="G13" i="5"/>
  <c r="K13" i="5" s="1"/>
  <c r="F13" i="5"/>
  <c r="E13" i="5"/>
  <c r="O12" i="5"/>
  <c r="K12" i="5"/>
  <c r="L12" i="5" s="1"/>
  <c r="J12" i="5"/>
  <c r="Q12" i="5" s="1"/>
  <c r="I12" i="5"/>
  <c r="H12" i="5"/>
  <c r="G12" i="5"/>
  <c r="F12" i="5"/>
  <c r="E12" i="5"/>
  <c r="Q11" i="5"/>
  <c r="Q10" i="5"/>
  <c r="C13" i="5"/>
  <c r="C14" i="5" s="1"/>
  <c r="C15" i="5" s="1"/>
  <c r="C16" i="5" s="1"/>
  <c r="O40" i="6"/>
  <c r="J40" i="6"/>
  <c r="I40" i="6"/>
  <c r="H40" i="6"/>
  <c r="G40" i="6"/>
  <c r="F40" i="6"/>
  <c r="E40" i="6"/>
  <c r="O39" i="6"/>
  <c r="J39" i="6"/>
  <c r="I39" i="6"/>
  <c r="H39" i="6"/>
  <c r="G39" i="6"/>
  <c r="F39" i="6"/>
  <c r="E39" i="6"/>
  <c r="O46" i="7"/>
  <c r="K46" i="7"/>
  <c r="L46" i="7" s="1"/>
  <c r="J46" i="7"/>
  <c r="I46" i="7"/>
  <c r="H46" i="7"/>
  <c r="G46" i="7"/>
  <c r="F46" i="7"/>
  <c r="E46" i="7"/>
  <c r="O45" i="7"/>
  <c r="J45" i="7"/>
  <c r="I45" i="7"/>
  <c r="H45" i="7"/>
  <c r="K45" i="7" s="1"/>
  <c r="L45" i="7" s="1"/>
  <c r="G45" i="7"/>
  <c r="F45" i="7"/>
  <c r="E45" i="7"/>
  <c r="Q16" i="8"/>
  <c r="O16" i="8"/>
  <c r="J16" i="8"/>
  <c r="I16" i="8"/>
  <c r="K16" i="8" s="1"/>
  <c r="L16" i="8" s="1"/>
  <c r="H16" i="8"/>
  <c r="G16" i="8"/>
  <c r="F16" i="8"/>
  <c r="E16" i="8"/>
  <c r="Q15" i="8"/>
  <c r="O15" i="8"/>
  <c r="J15" i="8"/>
  <c r="I15" i="8"/>
  <c r="H15" i="8"/>
  <c r="G15" i="8"/>
  <c r="K15" i="8" s="1"/>
  <c r="F15" i="8"/>
  <c r="E15" i="8"/>
  <c r="O14" i="8"/>
  <c r="J14" i="8"/>
  <c r="I14" i="8"/>
  <c r="H14" i="8"/>
  <c r="G14" i="8"/>
  <c r="K14" i="8" s="1"/>
  <c r="F14" i="8"/>
  <c r="E14" i="8"/>
  <c r="O13" i="8"/>
  <c r="K13" i="8"/>
  <c r="J13" i="8"/>
  <c r="I13" i="8"/>
  <c r="H13" i="8"/>
  <c r="G13" i="8"/>
  <c r="F13" i="8"/>
  <c r="E13" i="8"/>
  <c r="Q13" i="8" s="1"/>
  <c r="Q12" i="8"/>
  <c r="O12" i="8"/>
  <c r="J12" i="8"/>
  <c r="I12" i="8"/>
  <c r="K12" i="8" s="1"/>
  <c r="L12" i="8" s="1"/>
  <c r="H12" i="8"/>
  <c r="G12" i="8"/>
  <c r="F12" i="8"/>
  <c r="E12" i="8"/>
  <c r="C13" i="8"/>
  <c r="C14" i="8" s="1"/>
  <c r="C15" i="8" s="1"/>
  <c r="C16" i="8" s="1"/>
  <c r="O48" i="9"/>
  <c r="J48" i="9"/>
  <c r="I48" i="9"/>
  <c r="K48" i="9" s="1"/>
  <c r="H48" i="9"/>
  <c r="G48" i="9"/>
  <c r="F48" i="9"/>
  <c r="E48" i="9"/>
  <c r="O47" i="9"/>
  <c r="J47" i="9"/>
  <c r="I47" i="9"/>
  <c r="H47" i="9"/>
  <c r="G47" i="9"/>
  <c r="K47" i="9" s="1"/>
  <c r="F47" i="9"/>
  <c r="E47" i="9"/>
  <c r="N16" i="1"/>
  <c r="M16" i="1"/>
  <c r="N15" i="1"/>
  <c r="M15" i="1"/>
  <c r="N13" i="1"/>
  <c r="M13" i="1"/>
  <c r="P16" i="1"/>
  <c r="O16" i="1"/>
  <c r="O15" i="1"/>
  <c r="P15" i="1" s="1"/>
  <c r="O14" i="1"/>
  <c r="O13" i="1"/>
  <c r="P13" i="1" s="1"/>
  <c r="L16" i="1"/>
  <c r="L15" i="1"/>
  <c r="L14" i="1"/>
  <c r="M14" i="1" s="1"/>
  <c r="L13" i="1"/>
  <c r="N12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K14" i="1"/>
  <c r="I14" i="1"/>
  <c r="H14" i="1"/>
  <c r="G14" i="1"/>
  <c r="F14" i="1"/>
  <c r="E14" i="1"/>
  <c r="K13" i="1"/>
  <c r="J13" i="1"/>
  <c r="I13" i="1"/>
  <c r="H13" i="1"/>
  <c r="G13" i="1"/>
  <c r="F13" i="1"/>
  <c r="E13" i="1"/>
  <c r="C15" i="1"/>
  <c r="C16" i="1" s="1"/>
  <c r="C18" i="1" s="1"/>
  <c r="P14" i="1" l="1"/>
  <c r="N14" i="1"/>
  <c r="K40" i="6"/>
  <c r="Q40" i="6"/>
  <c r="Q39" i="6"/>
  <c r="K39" i="6"/>
  <c r="L39" i="6" s="1"/>
  <c r="M12" i="1"/>
  <c r="P49" i="12"/>
  <c r="N46" i="11"/>
  <c r="M46" i="11"/>
  <c r="P46" i="11"/>
  <c r="P47" i="11"/>
  <c r="N47" i="11"/>
  <c r="M47" i="11"/>
  <c r="M14" i="12"/>
  <c r="P14" i="12"/>
  <c r="N14" i="12"/>
  <c r="N15" i="12"/>
  <c r="M15" i="12"/>
  <c r="P15" i="12"/>
  <c r="P13" i="12"/>
  <c r="N13" i="12"/>
  <c r="M13" i="12"/>
  <c r="L16" i="12"/>
  <c r="Q14" i="12"/>
  <c r="L42" i="13"/>
  <c r="L43" i="13"/>
  <c r="L47" i="4"/>
  <c r="L46" i="4"/>
  <c r="P12" i="5"/>
  <c r="N12" i="5"/>
  <c r="M12" i="5"/>
  <c r="L15" i="5"/>
  <c r="P16" i="5"/>
  <c r="N16" i="5"/>
  <c r="M16" i="5"/>
  <c r="M14" i="5"/>
  <c r="P14" i="5"/>
  <c r="N14" i="5"/>
  <c r="L13" i="5"/>
  <c r="L40" i="6"/>
  <c r="P46" i="7"/>
  <c r="N46" i="7"/>
  <c r="M46" i="7"/>
  <c r="N45" i="7"/>
  <c r="M45" i="7"/>
  <c r="P45" i="7"/>
  <c r="P12" i="8"/>
  <c r="N12" i="8"/>
  <c r="M12" i="8"/>
  <c r="P16" i="8"/>
  <c r="N16" i="8"/>
  <c r="M16" i="8"/>
  <c r="L15" i="8"/>
  <c r="L14" i="8"/>
  <c r="L13" i="8"/>
  <c r="Q11" i="8"/>
  <c r="Q10" i="8"/>
  <c r="Q14" i="8"/>
  <c r="L48" i="9"/>
  <c r="L47" i="9"/>
  <c r="J18" i="1"/>
  <c r="O24" i="7"/>
  <c r="K24" i="7"/>
  <c r="L24" i="7" s="1"/>
  <c r="J24" i="7"/>
  <c r="I24" i="7"/>
  <c r="H24" i="7"/>
  <c r="G24" i="7"/>
  <c r="F24" i="7"/>
  <c r="E24" i="7"/>
  <c r="O23" i="7"/>
  <c r="J23" i="7"/>
  <c r="L23" i="7" s="1"/>
  <c r="I23" i="7"/>
  <c r="H23" i="7"/>
  <c r="G23" i="7"/>
  <c r="F23" i="7"/>
  <c r="K23" i="7" s="1"/>
  <c r="E23" i="7"/>
  <c r="O22" i="7"/>
  <c r="J22" i="7"/>
  <c r="L22" i="7" s="1"/>
  <c r="I22" i="7"/>
  <c r="H22" i="7"/>
  <c r="G22" i="7"/>
  <c r="K22" i="7" s="1"/>
  <c r="F22" i="7"/>
  <c r="E22" i="7"/>
  <c r="O21" i="7"/>
  <c r="K21" i="7"/>
  <c r="J21" i="7"/>
  <c r="L21" i="7" s="1"/>
  <c r="I21" i="7"/>
  <c r="H21" i="7"/>
  <c r="G21" i="7"/>
  <c r="F21" i="7"/>
  <c r="E21" i="7"/>
  <c r="O20" i="7"/>
  <c r="J20" i="7"/>
  <c r="I20" i="7"/>
  <c r="H20" i="7"/>
  <c r="G20" i="7"/>
  <c r="K20" i="7" s="1"/>
  <c r="L20" i="7" s="1"/>
  <c r="F20" i="7"/>
  <c r="E20" i="7"/>
  <c r="O19" i="7"/>
  <c r="J19" i="7"/>
  <c r="I19" i="7"/>
  <c r="H19" i="7"/>
  <c r="G19" i="7"/>
  <c r="K19" i="7" s="1"/>
  <c r="L19" i="7" s="1"/>
  <c r="F19" i="7"/>
  <c r="E19" i="7"/>
  <c r="J18" i="7"/>
  <c r="I18" i="7"/>
  <c r="K18" i="7" s="1"/>
  <c r="H18" i="7"/>
  <c r="G18" i="7"/>
  <c r="F18" i="7"/>
  <c r="E18" i="7"/>
  <c r="O16" i="7"/>
  <c r="J16" i="7"/>
  <c r="I16" i="7"/>
  <c r="H16" i="7"/>
  <c r="G16" i="7"/>
  <c r="K16" i="7" s="1"/>
  <c r="L16" i="7" s="1"/>
  <c r="F16" i="7"/>
  <c r="E16" i="7"/>
  <c r="O15" i="7"/>
  <c r="K15" i="7"/>
  <c r="L15" i="7" s="1"/>
  <c r="J15" i="7"/>
  <c r="I15" i="7"/>
  <c r="H15" i="7"/>
  <c r="G15" i="7"/>
  <c r="F15" i="7"/>
  <c r="E15" i="7"/>
  <c r="O14" i="7"/>
  <c r="J14" i="7"/>
  <c r="I14" i="7"/>
  <c r="K14" i="7" s="1"/>
  <c r="H14" i="7"/>
  <c r="G14" i="7"/>
  <c r="F14" i="7"/>
  <c r="E14" i="7"/>
  <c r="C15" i="7"/>
  <c r="C16" i="7" s="1"/>
  <c r="C18" i="7" s="1"/>
  <c r="C19" i="7" s="1"/>
  <c r="C20" i="7" s="1"/>
  <c r="C21" i="7" s="1"/>
  <c r="C22" i="7" s="1"/>
  <c r="C23" i="7" s="1"/>
  <c r="C24" i="7" s="1"/>
  <c r="Q48" i="3"/>
  <c r="O45" i="11"/>
  <c r="J45" i="11"/>
  <c r="Q45" i="11" s="1"/>
  <c r="I45" i="11"/>
  <c r="H45" i="11"/>
  <c r="G45" i="11"/>
  <c r="K45" i="11" s="1"/>
  <c r="L45" i="11" s="1"/>
  <c r="F45" i="11"/>
  <c r="E45" i="11"/>
  <c r="O45" i="4"/>
  <c r="K45" i="4"/>
  <c r="J45" i="4"/>
  <c r="Q45" i="4" s="1"/>
  <c r="I45" i="4"/>
  <c r="H45" i="4"/>
  <c r="G45" i="4"/>
  <c r="F45" i="4"/>
  <c r="E45" i="4"/>
  <c r="O38" i="6"/>
  <c r="J38" i="6"/>
  <c r="I38" i="6"/>
  <c r="H38" i="6"/>
  <c r="G38" i="6"/>
  <c r="F38" i="6"/>
  <c r="E38" i="6"/>
  <c r="Q52" i="7"/>
  <c r="O46" i="9"/>
  <c r="K46" i="9"/>
  <c r="J46" i="9"/>
  <c r="Q46" i="9" s="1"/>
  <c r="I46" i="9"/>
  <c r="H46" i="9"/>
  <c r="G46" i="9"/>
  <c r="F46" i="9"/>
  <c r="E46" i="9"/>
  <c r="O43" i="10"/>
  <c r="K43" i="10"/>
  <c r="J43" i="10"/>
  <c r="Q43" i="10" s="1"/>
  <c r="I43" i="10"/>
  <c r="H43" i="10"/>
  <c r="G43" i="10"/>
  <c r="F43" i="10"/>
  <c r="E43" i="10"/>
  <c r="Q38" i="6" l="1"/>
  <c r="K38" i="6"/>
  <c r="L38" i="6" s="1"/>
  <c r="P16" i="12"/>
  <c r="N16" i="12"/>
  <c r="M16" i="12"/>
  <c r="M42" i="13"/>
  <c r="P42" i="13"/>
  <c r="N42" i="13"/>
  <c r="P43" i="13"/>
  <c r="N43" i="13"/>
  <c r="M43" i="13"/>
  <c r="P47" i="4"/>
  <c r="N47" i="4"/>
  <c r="M47" i="4"/>
  <c r="P46" i="4"/>
  <c r="N46" i="4"/>
  <c r="M46" i="4"/>
  <c r="N13" i="5"/>
  <c r="P13" i="5"/>
  <c r="M13" i="5"/>
  <c r="M15" i="5"/>
  <c r="P15" i="5"/>
  <c r="N15" i="5"/>
  <c r="M40" i="6"/>
  <c r="P40" i="6"/>
  <c r="N40" i="6"/>
  <c r="P39" i="6"/>
  <c r="N39" i="6"/>
  <c r="M39" i="6"/>
  <c r="P13" i="8"/>
  <c r="N13" i="8"/>
  <c r="M13" i="8"/>
  <c r="P14" i="8"/>
  <c r="N14" i="8"/>
  <c r="M14" i="8"/>
  <c r="N15" i="8"/>
  <c r="M15" i="8"/>
  <c r="P15" i="8"/>
  <c r="N47" i="9"/>
  <c r="M47" i="9"/>
  <c r="P47" i="9"/>
  <c r="P48" i="9"/>
  <c r="N48" i="9"/>
  <c r="M48" i="9"/>
  <c r="N23" i="7"/>
  <c r="M23" i="7"/>
  <c r="P23" i="7"/>
  <c r="P22" i="7"/>
  <c r="N22" i="7"/>
  <c r="M22" i="7"/>
  <c r="L18" i="7"/>
  <c r="N21" i="7"/>
  <c r="M21" i="7"/>
  <c r="P21" i="7"/>
  <c r="P19" i="7"/>
  <c r="N19" i="7"/>
  <c r="M19" i="7"/>
  <c r="N24" i="7"/>
  <c r="M24" i="7"/>
  <c r="P24" i="7"/>
  <c r="P20" i="7"/>
  <c r="N20" i="7"/>
  <c r="M20" i="7"/>
  <c r="M16" i="7"/>
  <c r="P16" i="7"/>
  <c r="N16" i="7"/>
  <c r="L14" i="7"/>
  <c r="P15" i="7"/>
  <c r="N15" i="7"/>
  <c r="M15" i="7"/>
  <c r="P45" i="11"/>
  <c r="N45" i="11"/>
  <c r="M45" i="11"/>
  <c r="L45" i="4"/>
  <c r="L46" i="9"/>
  <c r="L43" i="10"/>
  <c r="M18" i="7" l="1"/>
  <c r="N18" i="7"/>
  <c r="N14" i="7"/>
  <c r="M14" i="7"/>
  <c r="P14" i="7"/>
  <c r="AB14" i="7" s="1"/>
  <c r="AB47" i="13"/>
  <c r="P45" i="4"/>
  <c r="M45" i="4"/>
  <c r="N45" i="4"/>
  <c r="P38" i="6"/>
  <c r="AB38" i="6" s="1"/>
  <c r="N38" i="6"/>
  <c r="M38" i="6"/>
  <c r="P46" i="9"/>
  <c r="N46" i="9"/>
  <c r="M46" i="9"/>
  <c r="P43" i="10"/>
  <c r="AB43" i="10" s="1"/>
  <c r="N43" i="10"/>
  <c r="M43" i="10"/>
  <c r="AB51" i="1"/>
  <c r="E19" i="15"/>
  <c r="AB56" i="10"/>
  <c r="AB55" i="10"/>
  <c r="AB54" i="10"/>
  <c r="AB53" i="10"/>
  <c r="AB52" i="10"/>
  <c r="AB51" i="10"/>
  <c r="AB50" i="10"/>
  <c r="AB56" i="9"/>
  <c r="AB55" i="9"/>
  <c r="AB54" i="9"/>
  <c r="AB53" i="9"/>
  <c r="AB52" i="9"/>
  <c r="AB51" i="9"/>
  <c r="AB50" i="9"/>
  <c r="AB56" i="8"/>
  <c r="AB55" i="8"/>
  <c r="AB54" i="8"/>
  <c r="AB53" i="8"/>
  <c r="AB52" i="8"/>
  <c r="AB51" i="8"/>
  <c r="AB50" i="8"/>
  <c r="AB56" i="7"/>
  <c r="AB55" i="7"/>
  <c r="AB54" i="7"/>
  <c r="AB53" i="7"/>
  <c r="AB52" i="7"/>
  <c r="AB48" i="6"/>
  <c r="AB47" i="6"/>
  <c r="AB46" i="6"/>
  <c r="AB45" i="6"/>
  <c r="AB44" i="6"/>
  <c r="AB43" i="6"/>
  <c r="AB42" i="6"/>
  <c r="AB56" i="5"/>
  <c r="AB55" i="5"/>
  <c r="AB54" i="5"/>
  <c r="AB53" i="5"/>
  <c r="AB52" i="5"/>
  <c r="AB51" i="5"/>
  <c r="AB56" i="4"/>
  <c r="AB55" i="4"/>
  <c r="AB54" i="4"/>
  <c r="AB53" i="4"/>
  <c r="AB52" i="4"/>
  <c r="AB51" i="4"/>
  <c r="AB50" i="4"/>
  <c r="AB56" i="13"/>
  <c r="AB55" i="13"/>
  <c r="AB54" i="13"/>
  <c r="AB53" i="13"/>
  <c r="AB52" i="13"/>
  <c r="AB51" i="13"/>
  <c r="AB50" i="13"/>
  <c r="AB56" i="12"/>
  <c r="AB55" i="12"/>
  <c r="AB54" i="12"/>
  <c r="AB53" i="12"/>
  <c r="AB52" i="12"/>
  <c r="AB51" i="12"/>
  <c r="AB56" i="11"/>
  <c r="AB55" i="11"/>
  <c r="AB54" i="11"/>
  <c r="AB53" i="11"/>
  <c r="AB52" i="11"/>
  <c r="AB51" i="11"/>
  <c r="AB50" i="11"/>
  <c r="AB56" i="3"/>
  <c r="AB55" i="3"/>
  <c r="AB54" i="3"/>
  <c r="AB53" i="3"/>
  <c r="AB52" i="3"/>
  <c r="AB51" i="3"/>
  <c r="AB50" i="3"/>
  <c r="AB56" i="1"/>
  <c r="AB55" i="1"/>
  <c r="AB54" i="1"/>
  <c r="AB53" i="1"/>
  <c r="AB52" i="1"/>
  <c r="AB48" i="10"/>
  <c r="AB47" i="10"/>
  <c r="Z47" i="10" s="1"/>
  <c r="AB46" i="10"/>
  <c r="AB45" i="10"/>
  <c r="AB44" i="10"/>
  <c r="AB48" i="9"/>
  <c r="AB47" i="9"/>
  <c r="AB46" i="9"/>
  <c r="AB48" i="8"/>
  <c r="AB47" i="8"/>
  <c r="AB48" i="7"/>
  <c r="AB47" i="7"/>
  <c r="AB40" i="6"/>
  <c r="AB39" i="6"/>
  <c r="AB48" i="5"/>
  <c r="AB47" i="5"/>
  <c r="AB48" i="4"/>
  <c r="AB47" i="4"/>
  <c r="AB46" i="4"/>
  <c r="AB45" i="4"/>
  <c r="AB48" i="13"/>
  <c r="AB48" i="12"/>
  <c r="AB47" i="12"/>
  <c r="AB48" i="11"/>
  <c r="AB47" i="11"/>
  <c r="AB46" i="11"/>
  <c r="AB45" i="11"/>
  <c r="AB48" i="3"/>
  <c r="AB47" i="3"/>
  <c r="AB40" i="10"/>
  <c r="AB39" i="10"/>
  <c r="AB40" i="9"/>
  <c r="AB39" i="9"/>
  <c r="AB40" i="8"/>
  <c r="AB39" i="8"/>
  <c r="AB40" i="7"/>
  <c r="AB39" i="7"/>
  <c r="AB40" i="5"/>
  <c r="AB39" i="5"/>
  <c r="AB40" i="4"/>
  <c r="AB39" i="4"/>
  <c r="AB40" i="13"/>
  <c r="AB39" i="13"/>
  <c r="AB40" i="12"/>
  <c r="AB39" i="12"/>
  <c r="AB40" i="11"/>
  <c r="AB39" i="11"/>
  <c r="AB40" i="3"/>
  <c r="AB39" i="3"/>
  <c r="AB40" i="1"/>
  <c r="AB39" i="1"/>
  <c r="AB32" i="10"/>
  <c r="AB31" i="10"/>
  <c r="AB32" i="9"/>
  <c r="AB31" i="9"/>
  <c r="AB32" i="8"/>
  <c r="AB31" i="8"/>
  <c r="AB32" i="7"/>
  <c r="AB31" i="7"/>
  <c r="AB32" i="5"/>
  <c r="AB31" i="5"/>
  <c r="AB32" i="4"/>
  <c r="AB31" i="4"/>
  <c r="AB32" i="13"/>
  <c r="AB31" i="13"/>
  <c r="AB32" i="12"/>
  <c r="AB31" i="12"/>
  <c r="AB32" i="11"/>
  <c r="AB31" i="11"/>
  <c r="AB32" i="3"/>
  <c r="AB31" i="3"/>
  <c r="AB32" i="1"/>
  <c r="AB31" i="1"/>
  <c r="AB24" i="10"/>
  <c r="AB23" i="10"/>
  <c r="AB24" i="9"/>
  <c r="AB23" i="9"/>
  <c r="AB24" i="8"/>
  <c r="AB23" i="8"/>
  <c r="AB24" i="7"/>
  <c r="AB23" i="7"/>
  <c r="AB24" i="5"/>
  <c r="AB23" i="5"/>
  <c r="AB24" i="4"/>
  <c r="AB23" i="4"/>
  <c r="AB24" i="13"/>
  <c r="AB23" i="13"/>
  <c r="AB24" i="12"/>
  <c r="AB23" i="12"/>
  <c r="AB24" i="11"/>
  <c r="AB23" i="11"/>
  <c r="AB24" i="3"/>
  <c r="AB23" i="3"/>
  <c r="AB24" i="1"/>
  <c r="AB23" i="1"/>
  <c r="AB16" i="10"/>
  <c r="AB16" i="9"/>
  <c r="AB16" i="8"/>
  <c r="AB15" i="8"/>
  <c r="AB13" i="8"/>
  <c r="AB12" i="8"/>
  <c r="AB11" i="8"/>
  <c r="AB16" i="7"/>
  <c r="AB15" i="7"/>
  <c r="AB13" i="7"/>
  <c r="AB12" i="7"/>
  <c r="AB11" i="7"/>
  <c r="AB16" i="5"/>
  <c r="AB15" i="5"/>
  <c r="AB13" i="5"/>
  <c r="AB12" i="5"/>
  <c r="AB11" i="5"/>
  <c r="AB16" i="4"/>
  <c r="AB15" i="4"/>
  <c r="AB15" i="13"/>
  <c r="AB12" i="13"/>
  <c r="AB11" i="13"/>
  <c r="AB16" i="12"/>
  <c r="AB15" i="12"/>
  <c r="AB14" i="12"/>
  <c r="AB13" i="12"/>
  <c r="AB12" i="12"/>
  <c r="AB11" i="12"/>
  <c r="AB16" i="11"/>
  <c r="AB16" i="3"/>
  <c r="AB15" i="3"/>
  <c r="AB12" i="3"/>
  <c r="AB11" i="3"/>
  <c r="AB14" i="1"/>
  <c r="AB13" i="1"/>
  <c r="AB12" i="1"/>
  <c r="AB11" i="1"/>
  <c r="AB10" i="10"/>
  <c r="AB10" i="9"/>
  <c r="AB10" i="8"/>
  <c r="AB10" i="5"/>
  <c r="AB10" i="13"/>
  <c r="AB10" i="12"/>
  <c r="AB10" i="11"/>
  <c r="AB10" i="3"/>
  <c r="AB10" i="1"/>
  <c r="S57" i="10"/>
  <c r="S57" i="9"/>
  <c r="S57" i="8"/>
  <c r="S57" i="7"/>
  <c r="S49" i="6"/>
  <c r="S57" i="5"/>
  <c r="S57" i="4"/>
  <c r="S57" i="13"/>
  <c r="S57" i="12"/>
  <c r="S57" i="11"/>
  <c r="S57" i="3"/>
  <c r="S57" i="1"/>
  <c r="S49" i="10"/>
  <c r="S49" i="9"/>
  <c r="S49" i="8"/>
  <c r="S49" i="7"/>
  <c r="S41" i="6"/>
  <c r="S49" i="5"/>
  <c r="S49" i="4"/>
  <c r="S49" i="13"/>
  <c r="S49" i="12"/>
  <c r="S49" i="11"/>
  <c r="S49" i="3"/>
  <c r="S49" i="1"/>
  <c r="S41" i="10"/>
  <c r="S41" i="9"/>
  <c r="S41" i="8"/>
  <c r="S41" i="7"/>
  <c r="S33" i="6"/>
  <c r="S41" i="5"/>
  <c r="S41" i="4"/>
  <c r="S41" i="13"/>
  <c r="S41" i="12"/>
  <c r="S41" i="11"/>
  <c r="S41" i="3"/>
  <c r="S41" i="1"/>
  <c r="S33" i="10"/>
  <c r="S33" i="9"/>
  <c r="S33" i="8"/>
  <c r="S33" i="7"/>
  <c r="S25" i="6"/>
  <c r="S33" i="5"/>
  <c r="S33" i="4"/>
  <c r="S33" i="13"/>
  <c r="S33" i="12"/>
  <c r="S33" i="11"/>
  <c r="S33" i="3"/>
  <c r="S33" i="1"/>
  <c r="S25" i="10"/>
  <c r="S25" i="9"/>
  <c r="S25" i="8"/>
  <c r="S25" i="7"/>
  <c r="S17" i="6"/>
  <c r="S25" i="5"/>
  <c r="S25" i="4"/>
  <c r="S25" i="13"/>
  <c r="S25" i="12"/>
  <c r="S25" i="11"/>
  <c r="S25" i="3"/>
  <c r="S25" i="1"/>
  <c r="S17" i="10"/>
  <c r="S17" i="9"/>
  <c r="S17" i="8"/>
  <c r="S17" i="7"/>
  <c r="S17" i="5"/>
  <c r="S17" i="4"/>
  <c r="S17" i="13"/>
  <c r="S17" i="12"/>
  <c r="S17" i="11"/>
  <c r="S17" i="3"/>
  <c r="S17" i="1"/>
  <c r="S58" i="1" l="1"/>
  <c r="S63" i="1" s="1"/>
  <c r="J44" i="11"/>
  <c r="I44" i="11"/>
  <c r="H44" i="11"/>
  <c r="G44" i="11"/>
  <c r="F44" i="11"/>
  <c r="E44" i="11"/>
  <c r="C16" i="4"/>
  <c r="O16" i="4"/>
  <c r="J16" i="4"/>
  <c r="I16" i="4"/>
  <c r="H16" i="4"/>
  <c r="G16" i="4"/>
  <c r="F16" i="4"/>
  <c r="E16" i="4"/>
  <c r="O15" i="4"/>
  <c r="J15" i="4"/>
  <c r="I15" i="4"/>
  <c r="H15" i="4"/>
  <c r="G15" i="4"/>
  <c r="F15" i="4"/>
  <c r="E15" i="4"/>
  <c r="J16" i="6"/>
  <c r="I16" i="6"/>
  <c r="H16" i="6"/>
  <c r="G16" i="6"/>
  <c r="F16" i="6"/>
  <c r="E16" i="6"/>
  <c r="J15" i="6"/>
  <c r="I15" i="6"/>
  <c r="H15" i="6"/>
  <c r="G15" i="6"/>
  <c r="F15" i="6"/>
  <c r="E15" i="6"/>
  <c r="J14" i="6"/>
  <c r="I14" i="6"/>
  <c r="H14" i="6"/>
  <c r="G14" i="6"/>
  <c r="F14" i="6"/>
  <c r="E14" i="6"/>
  <c r="J13" i="6"/>
  <c r="I13" i="6"/>
  <c r="H13" i="6"/>
  <c r="G13" i="6"/>
  <c r="F13" i="6"/>
  <c r="E13" i="6"/>
  <c r="J12" i="6"/>
  <c r="I12" i="6"/>
  <c r="H12" i="6"/>
  <c r="G12" i="6"/>
  <c r="F12" i="6"/>
  <c r="E12" i="6"/>
  <c r="J11" i="6"/>
  <c r="I11" i="6"/>
  <c r="H11" i="6"/>
  <c r="G11" i="6"/>
  <c r="F11" i="6"/>
  <c r="E11" i="6"/>
  <c r="J10" i="6"/>
  <c r="I10" i="6"/>
  <c r="H10" i="6"/>
  <c r="G10" i="6"/>
  <c r="F10" i="6"/>
  <c r="E10" i="6"/>
  <c r="J37" i="6"/>
  <c r="I37" i="6"/>
  <c r="H37" i="6"/>
  <c r="G37" i="6"/>
  <c r="F37" i="6"/>
  <c r="E37" i="6"/>
  <c r="J45" i="9"/>
  <c r="I45" i="9"/>
  <c r="H45" i="9"/>
  <c r="G45" i="9"/>
  <c r="F45" i="9"/>
  <c r="E45" i="9"/>
  <c r="J42" i="10"/>
  <c r="Q42" i="10" s="1"/>
  <c r="I42" i="10"/>
  <c r="H42" i="10"/>
  <c r="G42" i="10"/>
  <c r="F42" i="10"/>
  <c r="E42" i="10"/>
  <c r="K16" i="6" l="1"/>
  <c r="K13" i="6"/>
  <c r="K15" i="6"/>
  <c r="S9" i="10"/>
  <c r="S58" i="10" s="1"/>
  <c r="F20" i="15"/>
  <c r="E20" i="15" s="1"/>
  <c r="K10" i="6"/>
  <c r="K14" i="6"/>
  <c r="K45" i="9"/>
  <c r="L45" i="9" s="1"/>
  <c r="K12" i="6"/>
  <c r="K16" i="4"/>
  <c r="K44" i="11"/>
  <c r="N44" i="11" s="1"/>
  <c r="K42" i="10"/>
  <c r="L42" i="10" s="1"/>
  <c r="K37" i="6"/>
  <c r="L37" i="6" s="1"/>
  <c r="K11" i="6"/>
  <c r="L11" i="6" s="1"/>
  <c r="K15" i="4"/>
  <c r="L15" i="4" s="1"/>
  <c r="L16" i="4"/>
  <c r="Q46" i="3"/>
  <c r="J16" i="11"/>
  <c r="I16" i="11"/>
  <c r="H16" i="11"/>
  <c r="G16" i="11"/>
  <c r="F16" i="11"/>
  <c r="E16" i="11"/>
  <c r="C11" i="6"/>
  <c r="C12" i="6" s="1"/>
  <c r="C13" i="6" s="1"/>
  <c r="J16" i="9"/>
  <c r="I16" i="9"/>
  <c r="H16" i="9"/>
  <c r="G16" i="9"/>
  <c r="K16" i="9" s="1"/>
  <c r="F16" i="9"/>
  <c r="E16" i="9"/>
  <c r="J16" i="10"/>
  <c r="I16" i="10"/>
  <c r="H16" i="10"/>
  <c r="G16" i="10"/>
  <c r="F16" i="10"/>
  <c r="E16" i="10"/>
  <c r="S63" i="10" l="1"/>
  <c r="Q13" i="10"/>
  <c r="Q15" i="9"/>
  <c r="Q16" i="9"/>
  <c r="M44" i="11"/>
  <c r="P15" i="4"/>
  <c r="N15" i="4"/>
  <c r="M15" i="4"/>
  <c r="P16" i="4"/>
  <c r="N16" i="4"/>
  <c r="M16" i="4"/>
  <c r="N37" i="6"/>
  <c r="M37" i="6"/>
  <c r="N45" i="9"/>
  <c r="M45" i="9"/>
  <c r="N42" i="10"/>
  <c r="M42" i="10"/>
  <c r="Q48" i="1"/>
  <c r="Q11" i="6"/>
  <c r="Q16" i="10"/>
  <c r="Q10" i="6"/>
  <c r="Q12" i="10"/>
  <c r="Q15" i="10"/>
  <c r="L12" i="6"/>
  <c r="N12" i="6" s="1"/>
  <c r="Q14" i="11"/>
  <c r="K16" i="11"/>
  <c r="L16" i="11" s="1"/>
  <c r="N16" i="11" s="1"/>
  <c r="K16" i="10"/>
  <c r="Q15" i="11"/>
  <c r="Q13" i="6"/>
  <c r="Q12" i="6"/>
  <c r="L16" i="10"/>
  <c r="M16" i="10" s="1"/>
  <c r="Q50" i="7"/>
  <c r="Q16" i="11"/>
  <c r="L13" i="6"/>
  <c r="N11" i="6"/>
  <c r="M11" i="6"/>
  <c r="L10" i="6"/>
  <c r="L16" i="9"/>
  <c r="Q14" i="9"/>
  <c r="Q14" i="10"/>
  <c r="S9" i="9" l="1"/>
  <c r="S58" i="9" s="1"/>
  <c r="S63" i="9" s="1"/>
  <c r="F21" i="15"/>
  <c r="E21" i="15" s="1"/>
  <c r="M12" i="6"/>
  <c r="N16" i="10"/>
  <c r="M13" i="6"/>
  <c r="N13" i="6"/>
  <c r="AJ45" i="3"/>
  <c r="M16" i="11"/>
  <c r="M10" i="6"/>
  <c r="N10" i="6"/>
  <c r="N16" i="9"/>
  <c r="M16" i="9"/>
  <c r="J27" i="1"/>
  <c r="Q27" i="1" s="1"/>
  <c r="C12" i="14"/>
  <c r="AC46" i="5"/>
  <c r="AE46" i="5" s="1"/>
  <c r="AD46" i="5"/>
  <c r="AC48" i="7"/>
  <c r="AC45" i="8"/>
  <c r="AE45" i="8" s="1"/>
  <c r="F27" i="1"/>
  <c r="G27" i="1"/>
  <c r="R17" i="9"/>
  <c r="R17" i="1"/>
  <c r="R17" i="4"/>
  <c r="R17" i="10"/>
  <c r="U25" i="10"/>
  <c r="R25" i="10"/>
  <c r="AC13" i="3"/>
  <c r="C18" i="3"/>
  <c r="C19" i="3" s="1"/>
  <c r="C20" i="3" s="1"/>
  <c r="C21" i="3" s="1"/>
  <c r="C22" i="3" s="1"/>
  <c r="C23" i="3" s="1"/>
  <c r="C24" i="3" s="1"/>
  <c r="C26" i="3" s="1"/>
  <c r="C27" i="3" s="1"/>
  <c r="C28" i="3" s="1"/>
  <c r="C29" i="3" s="1"/>
  <c r="C30" i="3" s="1"/>
  <c r="C31" i="3" s="1"/>
  <c r="C32" i="3" s="1"/>
  <c r="C34" i="3" s="1"/>
  <c r="C35" i="3" s="1"/>
  <c r="C36" i="3" s="1"/>
  <c r="C37" i="3" s="1"/>
  <c r="C38" i="3" s="1"/>
  <c r="C39" i="3" s="1"/>
  <c r="AD48" i="11"/>
  <c r="AI46" i="12"/>
  <c r="AC46" i="12"/>
  <c r="AD46" i="12"/>
  <c r="R57" i="12"/>
  <c r="AD16" i="13"/>
  <c r="AD14" i="13"/>
  <c r="AD12" i="13"/>
  <c r="C18" i="13"/>
  <c r="C19" i="13" s="1"/>
  <c r="C20" i="13" s="1"/>
  <c r="C21" i="13" s="1"/>
  <c r="C22" i="13" s="1"/>
  <c r="C23" i="13" s="1"/>
  <c r="C24" i="13" s="1"/>
  <c r="C26" i="13" s="1"/>
  <c r="C27" i="13" s="1"/>
  <c r="C28" i="13" s="1"/>
  <c r="C29" i="13" s="1"/>
  <c r="C30" i="13" s="1"/>
  <c r="C31" i="13" s="1"/>
  <c r="C32" i="13" s="1"/>
  <c r="C34" i="13" s="1"/>
  <c r="C35" i="13" s="1"/>
  <c r="C36" i="13" s="1"/>
  <c r="C37" i="13" s="1"/>
  <c r="C38" i="13" s="1"/>
  <c r="C39" i="13" s="1"/>
  <c r="C40" i="13" s="1"/>
  <c r="C42" i="13" s="1"/>
  <c r="C43" i="13" s="1"/>
  <c r="AD48" i="4"/>
  <c r="AI45" i="5"/>
  <c r="AC45" i="5"/>
  <c r="AD45" i="5"/>
  <c r="AI42" i="6"/>
  <c r="AC42" i="6"/>
  <c r="AD42" i="6"/>
  <c r="AI47" i="7"/>
  <c r="AD47" i="7"/>
  <c r="AI44" i="8"/>
  <c r="AI50" i="9"/>
  <c r="AD50" i="9"/>
  <c r="AI46" i="10"/>
  <c r="AD46" i="10"/>
  <c r="AI46" i="1"/>
  <c r="AD46" i="1"/>
  <c r="R25" i="4"/>
  <c r="C4" i="8"/>
  <c r="M4" i="8"/>
  <c r="X4" i="8"/>
  <c r="AC10" i="8"/>
  <c r="AD10" i="8"/>
  <c r="AI10" i="8"/>
  <c r="AC11" i="8"/>
  <c r="AF11" i="8" s="1"/>
  <c r="AD11" i="8"/>
  <c r="AI11" i="8"/>
  <c r="C18" i="8"/>
  <c r="C19" i="8" s="1"/>
  <c r="C20" i="8" s="1"/>
  <c r="C21" i="8" s="1"/>
  <c r="C22" i="8" s="1"/>
  <c r="C23" i="8" s="1"/>
  <c r="C24" i="8" s="1"/>
  <c r="C26" i="8" s="1"/>
  <c r="C27" i="8" s="1"/>
  <c r="C28" i="8" s="1"/>
  <c r="C29" i="8" s="1"/>
  <c r="C30" i="8" s="1"/>
  <c r="C31" i="8" s="1"/>
  <c r="C32" i="8" s="1"/>
  <c r="C34" i="8" s="1"/>
  <c r="C35" i="8" s="1"/>
  <c r="C36" i="8" s="1"/>
  <c r="C37" i="8" s="1"/>
  <c r="C38" i="8" s="1"/>
  <c r="C39" i="8" s="1"/>
  <c r="C40" i="8" s="1"/>
  <c r="C42" i="8" s="1"/>
  <c r="C43" i="8" s="1"/>
  <c r="C44" i="8" s="1"/>
  <c r="C45" i="8" s="1"/>
  <c r="AD12" i="8"/>
  <c r="AI12" i="8"/>
  <c r="AC13" i="8"/>
  <c r="AE13" i="8" s="1"/>
  <c r="AI13" i="8"/>
  <c r="AD14" i="8"/>
  <c r="AI14" i="8"/>
  <c r="AD15" i="8"/>
  <c r="AI15" i="8"/>
  <c r="AD16" i="8"/>
  <c r="R17" i="8"/>
  <c r="T17" i="8"/>
  <c r="U17" i="8"/>
  <c r="V17" i="8"/>
  <c r="W17" i="8"/>
  <c r="X17" i="8"/>
  <c r="Y17" i="8"/>
  <c r="E18" i="8"/>
  <c r="F18" i="8"/>
  <c r="G18" i="8"/>
  <c r="H18" i="8"/>
  <c r="I18" i="8"/>
  <c r="J18" i="8"/>
  <c r="AI18" i="8"/>
  <c r="E19" i="8"/>
  <c r="F19" i="8"/>
  <c r="G19" i="8"/>
  <c r="H19" i="8"/>
  <c r="I19" i="8"/>
  <c r="J19" i="8"/>
  <c r="AI19" i="8"/>
  <c r="E20" i="8"/>
  <c r="F20" i="8"/>
  <c r="K20" i="8" s="1"/>
  <c r="G20" i="8"/>
  <c r="H20" i="8"/>
  <c r="I20" i="8"/>
  <c r="J20" i="8"/>
  <c r="AI20" i="8"/>
  <c r="E21" i="8"/>
  <c r="AD21" i="8" s="1"/>
  <c r="F21" i="8"/>
  <c r="G21" i="8"/>
  <c r="H21" i="8"/>
  <c r="I21" i="8"/>
  <c r="J21" i="8"/>
  <c r="AC21" i="8" s="1"/>
  <c r="AI21" i="8"/>
  <c r="E22" i="8"/>
  <c r="F22" i="8"/>
  <c r="G22" i="8"/>
  <c r="K22" i="8" s="1"/>
  <c r="H22" i="8"/>
  <c r="I22" i="8"/>
  <c r="J22" i="8"/>
  <c r="AC22" i="8" s="1"/>
  <c r="AF22" i="8" s="1"/>
  <c r="AI22" i="8"/>
  <c r="E23" i="8"/>
  <c r="AD23" i="8" s="1"/>
  <c r="F23" i="8"/>
  <c r="G23" i="8"/>
  <c r="H23" i="8"/>
  <c r="I23" i="8"/>
  <c r="J23" i="8"/>
  <c r="AI23" i="8"/>
  <c r="E24" i="8"/>
  <c r="F24" i="8"/>
  <c r="G24" i="8"/>
  <c r="H24" i="8"/>
  <c r="I24" i="8"/>
  <c r="K24" i="8" s="1"/>
  <c r="L24" i="8" s="1"/>
  <c r="J24" i="8"/>
  <c r="R25" i="8"/>
  <c r="T25" i="8"/>
  <c r="U25" i="8"/>
  <c r="V25" i="8"/>
  <c r="W25" i="8"/>
  <c r="X25" i="8"/>
  <c r="Y25" i="8"/>
  <c r="Z25" i="8" s="1"/>
  <c r="E26" i="8"/>
  <c r="AD26" i="8" s="1"/>
  <c r="F26" i="8"/>
  <c r="G26" i="8"/>
  <c r="H26" i="8"/>
  <c r="I26" i="8"/>
  <c r="J26" i="8"/>
  <c r="AC26" i="8"/>
  <c r="AI26" i="8"/>
  <c r="E27" i="8"/>
  <c r="Q27" i="8" s="1"/>
  <c r="F27" i="8"/>
  <c r="G27" i="8"/>
  <c r="H27" i="8"/>
  <c r="I27" i="8"/>
  <c r="J27" i="8"/>
  <c r="AC27" i="8" s="1"/>
  <c r="AI27" i="8"/>
  <c r="E28" i="8"/>
  <c r="F28" i="8"/>
  <c r="G28" i="8"/>
  <c r="K28" i="8" s="1"/>
  <c r="H28" i="8"/>
  <c r="I28" i="8"/>
  <c r="J28" i="8"/>
  <c r="AC28" i="8" s="1"/>
  <c r="AF28" i="8" s="1"/>
  <c r="AI28" i="8"/>
  <c r="E29" i="8"/>
  <c r="AD29" i="8" s="1"/>
  <c r="F29" i="8"/>
  <c r="G29" i="8"/>
  <c r="K29" i="8" s="1"/>
  <c r="H29" i="8"/>
  <c r="I29" i="8"/>
  <c r="J29" i="8"/>
  <c r="AI29" i="8"/>
  <c r="E30" i="8"/>
  <c r="F30" i="8"/>
  <c r="K30" i="8" s="1"/>
  <c r="L30" i="8" s="1"/>
  <c r="G30" i="8"/>
  <c r="H30" i="8"/>
  <c r="I30" i="8"/>
  <c r="J30" i="8"/>
  <c r="AI30" i="8"/>
  <c r="E31" i="8"/>
  <c r="F31" i="8"/>
  <c r="G31" i="8"/>
  <c r="H31" i="8"/>
  <c r="I31" i="8"/>
  <c r="J31" i="8"/>
  <c r="AC31" i="8" s="1"/>
  <c r="AE31" i="8" s="1"/>
  <c r="AI31" i="8"/>
  <c r="E32" i="8"/>
  <c r="F32" i="8"/>
  <c r="G32" i="8"/>
  <c r="K32" i="8" s="1"/>
  <c r="L32" i="8" s="1"/>
  <c r="H32" i="8"/>
  <c r="I32" i="8"/>
  <c r="J32" i="8"/>
  <c r="R33" i="8"/>
  <c r="T33" i="8"/>
  <c r="U33" i="8"/>
  <c r="V33" i="8"/>
  <c r="W33" i="8"/>
  <c r="Z33" i="8" s="1"/>
  <c r="X33" i="8"/>
  <c r="Y33" i="8"/>
  <c r="E34" i="8"/>
  <c r="AD34" i="8" s="1"/>
  <c r="F34" i="8"/>
  <c r="G34" i="8"/>
  <c r="K34" i="8" s="1"/>
  <c r="H34" i="8"/>
  <c r="I34" i="8"/>
  <c r="J34" i="8"/>
  <c r="AI34" i="8"/>
  <c r="E35" i="8"/>
  <c r="F35" i="8"/>
  <c r="G35" i="8"/>
  <c r="H35" i="8"/>
  <c r="I35" i="8"/>
  <c r="J35" i="8"/>
  <c r="AC35" i="8" s="1"/>
  <c r="AD35" i="8"/>
  <c r="AI35" i="8"/>
  <c r="E36" i="8"/>
  <c r="AD36" i="8"/>
  <c r="F36" i="8"/>
  <c r="G36" i="8"/>
  <c r="H36" i="8"/>
  <c r="I36" i="8"/>
  <c r="J36" i="8"/>
  <c r="AI36" i="8"/>
  <c r="E37" i="8"/>
  <c r="F37" i="8"/>
  <c r="G37" i="8"/>
  <c r="H37" i="8"/>
  <c r="I37" i="8"/>
  <c r="J37" i="8"/>
  <c r="Q37" i="8" s="1"/>
  <c r="AI37" i="8"/>
  <c r="E38" i="8"/>
  <c r="F38" i="8"/>
  <c r="G38" i="8"/>
  <c r="H38" i="8"/>
  <c r="I38" i="8"/>
  <c r="J38" i="8"/>
  <c r="AC38" i="8" s="1"/>
  <c r="AI38" i="8"/>
  <c r="E39" i="8"/>
  <c r="F39" i="8"/>
  <c r="G39" i="8"/>
  <c r="H39" i="8"/>
  <c r="I39" i="8"/>
  <c r="J39" i="8"/>
  <c r="AC39" i="8" s="1"/>
  <c r="AI39" i="8"/>
  <c r="E40" i="8"/>
  <c r="AD40" i="8" s="1"/>
  <c r="F40" i="8"/>
  <c r="K40" i="8" s="1"/>
  <c r="L40" i="8" s="1"/>
  <c r="N40" i="8" s="1"/>
  <c r="G40" i="8"/>
  <c r="H40" i="8"/>
  <c r="I40" i="8"/>
  <c r="J40" i="8"/>
  <c r="AC40" i="8" s="1"/>
  <c r="R41" i="8"/>
  <c r="T41" i="8"/>
  <c r="U41" i="8"/>
  <c r="V41" i="8"/>
  <c r="Z41" i="8" s="1"/>
  <c r="W41" i="8"/>
  <c r="X41" i="8"/>
  <c r="Y41" i="8"/>
  <c r="E42" i="8"/>
  <c r="AD42" i="8" s="1"/>
  <c r="F42" i="8"/>
  <c r="G42" i="8"/>
  <c r="H42" i="8"/>
  <c r="I42" i="8"/>
  <c r="J42" i="8"/>
  <c r="AI42" i="8"/>
  <c r="E43" i="8"/>
  <c r="AD43" i="8" s="1"/>
  <c r="F43" i="8"/>
  <c r="K43" i="8" s="1"/>
  <c r="G43" i="8"/>
  <c r="H43" i="8"/>
  <c r="I43" i="8"/>
  <c r="J43" i="8"/>
  <c r="AI43" i="8"/>
  <c r="AD45" i="8"/>
  <c r="AI45" i="8"/>
  <c r="AC46" i="8"/>
  <c r="AF46" i="8" s="1"/>
  <c r="AD46" i="8"/>
  <c r="AI46" i="8"/>
  <c r="AJ46" i="8"/>
  <c r="Z47" i="8"/>
  <c r="AC47" i="8"/>
  <c r="AD47" i="8"/>
  <c r="AI47" i="8"/>
  <c r="AJ47" i="8"/>
  <c r="Z48" i="8"/>
  <c r="AC48" i="8"/>
  <c r="AE48" i="8" s="1"/>
  <c r="AG48" i="8" s="1"/>
  <c r="AD48" i="8"/>
  <c r="AJ48" i="8"/>
  <c r="R49" i="8"/>
  <c r="T49" i="8"/>
  <c r="U49" i="8"/>
  <c r="V49" i="8"/>
  <c r="W49" i="8"/>
  <c r="X49" i="8"/>
  <c r="Y49" i="8"/>
  <c r="Z49" i="8" s="1"/>
  <c r="Z50" i="8"/>
  <c r="AC50" i="8"/>
  <c r="AE50" i="8" s="1"/>
  <c r="AD50" i="8"/>
  <c r="AI50" i="8"/>
  <c r="AJ50" i="8"/>
  <c r="Z51" i="8"/>
  <c r="AC51" i="8"/>
  <c r="AF51" i="8" s="1"/>
  <c r="AD51" i="8"/>
  <c r="AI51" i="8"/>
  <c r="AJ51" i="8"/>
  <c r="Z52" i="8"/>
  <c r="AC52" i="8"/>
  <c r="AD52" i="8"/>
  <c r="AI52" i="8"/>
  <c r="AJ52" i="8"/>
  <c r="Z53" i="8"/>
  <c r="AC53" i="8"/>
  <c r="AE53" i="8" s="1"/>
  <c r="AD53" i="8"/>
  <c r="AI53" i="8"/>
  <c r="AJ53" i="8"/>
  <c r="Z54" i="8"/>
  <c r="AC54" i="8"/>
  <c r="AF54" i="8" s="1"/>
  <c r="AD54" i="8"/>
  <c r="AI54" i="8"/>
  <c r="AJ54" i="8"/>
  <c r="Z55" i="8"/>
  <c r="AC55" i="8"/>
  <c r="AE55" i="8" s="1"/>
  <c r="AD55" i="8"/>
  <c r="AI55" i="8"/>
  <c r="AJ55" i="8"/>
  <c r="Z56" i="8"/>
  <c r="AC56" i="8"/>
  <c r="AF56" i="8" s="1"/>
  <c r="AD56" i="8"/>
  <c r="AJ56" i="8"/>
  <c r="L57" i="8"/>
  <c r="M57" i="8" s="1"/>
  <c r="O57" i="8"/>
  <c r="R57" i="8"/>
  <c r="T57" i="8"/>
  <c r="U57" i="8"/>
  <c r="V57" i="8"/>
  <c r="W57" i="8"/>
  <c r="X57" i="8"/>
  <c r="Y57" i="8"/>
  <c r="R60" i="8"/>
  <c r="C4" i="4"/>
  <c r="M4" i="4"/>
  <c r="X4" i="4"/>
  <c r="AC10" i="4"/>
  <c r="AF10" i="4" s="1"/>
  <c r="AD10" i="4"/>
  <c r="AI10" i="4"/>
  <c r="AJ10" i="4"/>
  <c r="AC11" i="4"/>
  <c r="AF11" i="4" s="1"/>
  <c r="AD11" i="4"/>
  <c r="AI11" i="4"/>
  <c r="AJ11" i="4"/>
  <c r="AC12" i="4"/>
  <c r="AE12" i="4" s="1"/>
  <c r="AD12" i="4"/>
  <c r="AI12" i="4"/>
  <c r="AJ12" i="4"/>
  <c r="AC13" i="4"/>
  <c r="AE13" i="4" s="1"/>
  <c r="AD13" i="4"/>
  <c r="AI13" i="4"/>
  <c r="C18" i="4"/>
  <c r="C19" i="4" s="1"/>
  <c r="C20" i="4" s="1"/>
  <c r="C21" i="4" s="1"/>
  <c r="C22" i="4" s="1"/>
  <c r="C23" i="4" s="1"/>
  <c r="C24" i="4" s="1"/>
  <c r="C26" i="4" s="1"/>
  <c r="C27" i="4" s="1"/>
  <c r="C28" i="4" s="1"/>
  <c r="C29" i="4" s="1"/>
  <c r="C30" i="4" s="1"/>
  <c r="C31" i="4" s="1"/>
  <c r="C32" i="4" s="1"/>
  <c r="C34" i="4" s="1"/>
  <c r="C35" i="4" s="1"/>
  <c r="C36" i="4" s="1"/>
  <c r="C37" i="4" s="1"/>
  <c r="C38" i="4" s="1"/>
  <c r="C39" i="4" s="1"/>
  <c r="C40" i="4" s="1"/>
  <c r="C42" i="4" s="1"/>
  <c r="C43" i="4" s="1"/>
  <c r="C44" i="4" s="1"/>
  <c r="C45" i="4" s="1"/>
  <c r="C46" i="4" s="1"/>
  <c r="C47" i="4" s="1"/>
  <c r="C48" i="4" s="1"/>
  <c r="AD14" i="4"/>
  <c r="AI14" i="4"/>
  <c r="AD15" i="4"/>
  <c r="AI15" i="4"/>
  <c r="AD16" i="4"/>
  <c r="Q16" i="4"/>
  <c r="T17" i="4"/>
  <c r="U17" i="4"/>
  <c r="V17" i="4"/>
  <c r="W17" i="4"/>
  <c r="X17" i="4"/>
  <c r="Y17" i="4"/>
  <c r="E18" i="4"/>
  <c r="F18" i="4"/>
  <c r="G18" i="4"/>
  <c r="H18" i="4"/>
  <c r="I18" i="4"/>
  <c r="J18" i="4"/>
  <c r="AI18" i="4"/>
  <c r="E19" i="4"/>
  <c r="F19" i="4"/>
  <c r="G19" i="4"/>
  <c r="H19" i="4"/>
  <c r="I19" i="4"/>
  <c r="J19" i="4"/>
  <c r="AI19" i="4"/>
  <c r="E20" i="4"/>
  <c r="AD20" i="4" s="1"/>
  <c r="F20" i="4"/>
  <c r="G20" i="4"/>
  <c r="H20" i="4"/>
  <c r="I20" i="4"/>
  <c r="J20" i="4"/>
  <c r="AI20" i="4"/>
  <c r="E21" i="4"/>
  <c r="AD21" i="4" s="1"/>
  <c r="F21" i="4"/>
  <c r="G21" i="4"/>
  <c r="H21" i="4"/>
  <c r="I21" i="4"/>
  <c r="J21" i="4"/>
  <c r="AI21" i="4"/>
  <c r="E22" i="4"/>
  <c r="AD22" i="4"/>
  <c r="F22" i="4"/>
  <c r="G22" i="4"/>
  <c r="H22" i="4"/>
  <c r="I22" i="4"/>
  <c r="J22" i="4"/>
  <c r="Q22" i="4" s="1"/>
  <c r="AI22" i="4"/>
  <c r="E23" i="4"/>
  <c r="F23" i="4"/>
  <c r="G23" i="4"/>
  <c r="H23" i="4"/>
  <c r="K23" i="4" s="1"/>
  <c r="L23" i="4" s="1"/>
  <c r="I23" i="4"/>
  <c r="J23" i="4"/>
  <c r="AC23" i="4" s="1"/>
  <c r="AD23" i="4"/>
  <c r="AI23" i="4"/>
  <c r="E24" i="4"/>
  <c r="AD24" i="4" s="1"/>
  <c r="F24" i="4"/>
  <c r="G24" i="4"/>
  <c r="H24" i="4"/>
  <c r="I24" i="4"/>
  <c r="J24" i="4"/>
  <c r="T25" i="4"/>
  <c r="U25" i="4"/>
  <c r="V25" i="4"/>
  <c r="W25" i="4"/>
  <c r="X25" i="4"/>
  <c r="Y25" i="4"/>
  <c r="E26" i="4"/>
  <c r="AD26" i="4" s="1"/>
  <c r="F26" i="4"/>
  <c r="G26" i="4"/>
  <c r="H26" i="4"/>
  <c r="I26" i="4"/>
  <c r="J26" i="4"/>
  <c r="AC26" i="4" s="1"/>
  <c r="AI26" i="4"/>
  <c r="E27" i="4"/>
  <c r="F27" i="4"/>
  <c r="G27" i="4"/>
  <c r="H27" i="4"/>
  <c r="I27" i="4"/>
  <c r="J27" i="4"/>
  <c r="AC27" i="4" s="1"/>
  <c r="AI27" i="4"/>
  <c r="E28" i="4"/>
  <c r="F28" i="4"/>
  <c r="G28" i="4"/>
  <c r="H28" i="4"/>
  <c r="I28" i="4"/>
  <c r="J28" i="4"/>
  <c r="AI28" i="4"/>
  <c r="E29" i="4"/>
  <c r="AD29" i="4" s="1"/>
  <c r="F29" i="4"/>
  <c r="G29" i="4"/>
  <c r="H29" i="4"/>
  <c r="I29" i="4"/>
  <c r="J29" i="4"/>
  <c r="AI29" i="4"/>
  <c r="E30" i="4"/>
  <c r="F30" i="4"/>
  <c r="K30" i="4" s="1"/>
  <c r="G30" i="4"/>
  <c r="H30" i="4"/>
  <c r="I30" i="4"/>
  <c r="J30" i="4"/>
  <c r="AC30" i="4" s="1"/>
  <c r="AI30" i="4"/>
  <c r="E31" i="4"/>
  <c r="AD31" i="4" s="1"/>
  <c r="F31" i="4"/>
  <c r="G31" i="4"/>
  <c r="K31" i="4" s="1"/>
  <c r="L31" i="4" s="1"/>
  <c r="H31" i="4"/>
  <c r="I31" i="4"/>
  <c r="J31" i="4"/>
  <c r="AI31" i="4"/>
  <c r="E32" i="4"/>
  <c r="AD32" i="4" s="1"/>
  <c r="F32" i="4"/>
  <c r="G32" i="4"/>
  <c r="K32" i="4" s="1"/>
  <c r="L32" i="4" s="1"/>
  <c r="M32" i="4" s="1"/>
  <c r="H32" i="4"/>
  <c r="I32" i="4"/>
  <c r="J32" i="4"/>
  <c r="R33" i="4"/>
  <c r="T33" i="4"/>
  <c r="U33" i="4"/>
  <c r="V33" i="4"/>
  <c r="W33" i="4"/>
  <c r="Z33" i="4" s="1"/>
  <c r="X33" i="4"/>
  <c r="Y33" i="4"/>
  <c r="E34" i="4"/>
  <c r="AD34" i="4" s="1"/>
  <c r="F34" i="4"/>
  <c r="G34" i="4"/>
  <c r="H34" i="4"/>
  <c r="I34" i="4"/>
  <c r="J34" i="4"/>
  <c r="AI34" i="4"/>
  <c r="E35" i="4"/>
  <c r="AD35" i="4" s="1"/>
  <c r="F35" i="4"/>
  <c r="G35" i="4"/>
  <c r="H35" i="4"/>
  <c r="I35" i="4"/>
  <c r="J35" i="4"/>
  <c r="AI35" i="4"/>
  <c r="E36" i="4"/>
  <c r="AD36" i="4" s="1"/>
  <c r="F36" i="4"/>
  <c r="G36" i="4"/>
  <c r="H36" i="4"/>
  <c r="I36" i="4"/>
  <c r="J36" i="4"/>
  <c r="AC36" i="4" s="1"/>
  <c r="AI36" i="4"/>
  <c r="E37" i="4"/>
  <c r="AD37" i="4" s="1"/>
  <c r="F37" i="4"/>
  <c r="G37" i="4"/>
  <c r="H37" i="4"/>
  <c r="I37" i="4"/>
  <c r="J37" i="4"/>
  <c r="L37" i="4" s="1"/>
  <c r="AI37" i="4"/>
  <c r="E38" i="4"/>
  <c r="F38" i="4"/>
  <c r="K38" i="4" s="1"/>
  <c r="G38" i="4"/>
  <c r="H38" i="4"/>
  <c r="I38" i="4"/>
  <c r="J38" i="4"/>
  <c r="AI38" i="4"/>
  <c r="E39" i="4"/>
  <c r="F39" i="4"/>
  <c r="G39" i="4"/>
  <c r="H39" i="4"/>
  <c r="I39" i="4"/>
  <c r="J39" i="4"/>
  <c r="AC39" i="4" s="1"/>
  <c r="AI39" i="4"/>
  <c r="E40" i="4"/>
  <c r="F40" i="4"/>
  <c r="G40" i="4"/>
  <c r="H40" i="4"/>
  <c r="I40" i="4"/>
  <c r="J40" i="4"/>
  <c r="AC40" i="4" s="1"/>
  <c r="R41" i="4"/>
  <c r="T41" i="4"/>
  <c r="U41" i="4"/>
  <c r="V41" i="4"/>
  <c r="Z41" i="4" s="1"/>
  <c r="W41" i="4"/>
  <c r="X41" i="4"/>
  <c r="Y41" i="4"/>
  <c r="E42" i="4"/>
  <c r="AD42" i="4" s="1"/>
  <c r="F42" i="4"/>
  <c r="G42" i="4"/>
  <c r="H42" i="4"/>
  <c r="K42" i="4" s="1"/>
  <c r="I42" i="4"/>
  <c r="J42" i="4"/>
  <c r="AI42" i="4"/>
  <c r="E43" i="4"/>
  <c r="AD43" i="4" s="1"/>
  <c r="F43" i="4"/>
  <c r="G43" i="4"/>
  <c r="H43" i="4"/>
  <c r="I43" i="4"/>
  <c r="K43" i="4" s="1"/>
  <c r="L43" i="4" s="1"/>
  <c r="AJ43" i="4" s="1"/>
  <c r="J43" i="4"/>
  <c r="AC43" i="4" s="1"/>
  <c r="AI43" i="4"/>
  <c r="E44" i="4"/>
  <c r="AD44" i="4" s="1"/>
  <c r="F44" i="4"/>
  <c r="G44" i="4"/>
  <c r="H44" i="4"/>
  <c r="I44" i="4"/>
  <c r="J44" i="4"/>
  <c r="AI44" i="4"/>
  <c r="AD45" i="4"/>
  <c r="AI45" i="4"/>
  <c r="AI46" i="4"/>
  <c r="AD47" i="4"/>
  <c r="AI47" i="4"/>
  <c r="R49" i="4"/>
  <c r="T49" i="4"/>
  <c r="U49" i="4"/>
  <c r="V49" i="4"/>
  <c r="W49" i="4"/>
  <c r="X49" i="4"/>
  <c r="Y49" i="4"/>
  <c r="AC50" i="4"/>
  <c r="AD50" i="4"/>
  <c r="AI50" i="4"/>
  <c r="AC51" i="4"/>
  <c r="AF51" i="4" s="1"/>
  <c r="AD51" i="4"/>
  <c r="AI51" i="4"/>
  <c r="AJ51" i="4"/>
  <c r="Z52" i="4"/>
  <c r="AC52" i="4"/>
  <c r="AE52" i="4"/>
  <c r="AD52" i="4"/>
  <c r="AF52" i="4"/>
  <c r="AI52" i="4"/>
  <c r="AJ52" i="4"/>
  <c r="Z53" i="4"/>
  <c r="AC53" i="4"/>
  <c r="AF53" i="4" s="1"/>
  <c r="AD53" i="4"/>
  <c r="AI53" i="4"/>
  <c r="AJ53" i="4"/>
  <c r="Z54" i="4"/>
  <c r="AC54" i="4"/>
  <c r="AD54" i="4"/>
  <c r="AI54" i="4"/>
  <c r="AJ54" i="4"/>
  <c r="Z55" i="4"/>
  <c r="AC55" i="4"/>
  <c r="AD55" i="4"/>
  <c r="AI55" i="4"/>
  <c r="AJ55" i="4"/>
  <c r="Z56" i="4"/>
  <c r="AC56" i="4"/>
  <c r="AD56" i="4"/>
  <c r="AJ56" i="4"/>
  <c r="R57" i="4"/>
  <c r="T57" i="4"/>
  <c r="U57" i="4"/>
  <c r="V57" i="4"/>
  <c r="W57" i="4"/>
  <c r="X57" i="4"/>
  <c r="Y57" i="4"/>
  <c r="R60" i="4"/>
  <c r="C4" i="3"/>
  <c r="M4" i="3"/>
  <c r="X4" i="3"/>
  <c r="AC10" i="3"/>
  <c r="AF10" i="3" s="1"/>
  <c r="AD10" i="3"/>
  <c r="AI10" i="3"/>
  <c r="AC11" i="3"/>
  <c r="AE11" i="3" s="1"/>
  <c r="AD11" i="3"/>
  <c r="AI11" i="3"/>
  <c r="AD12" i="3"/>
  <c r="AI12" i="3"/>
  <c r="AD13" i="3"/>
  <c r="AI13" i="3"/>
  <c r="AC14" i="3"/>
  <c r="AE14" i="3" s="1"/>
  <c r="AG14" i="3" s="1"/>
  <c r="AD14" i="3"/>
  <c r="AI14" i="3"/>
  <c r="AD15" i="3"/>
  <c r="AI15" i="3"/>
  <c r="R17" i="3"/>
  <c r="T17" i="3"/>
  <c r="U17" i="3"/>
  <c r="Z17" i="3" s="1"/>
  <c r="V17" i="3"/>
  <c r="W17" i="3"/>
  <c r="X17" i="3"/>
  <c r="Y17" i="3"/>
  <c r="E18" i="3"/>
  <c r="AD18" i="3" s="1"/>
  <c r="F18" i="3"/>
  <c r="G18" i="3"/>
  <c r="H18" i="3"/>
  <c r="I18" i="3"/>
  <c r="J18" i="3"/>
  <c r="AI18" i="3"/>
  <c r="E19" i="3"/>
  <c r="AD19" i="3" s="1"/>
  <c r="F19" i="3"/>
  <c r="G19" i="3"/>
  <c r="H19" i="3"/>
  <c r="I19" i="3"/>
  <c r="J19" i="3"/>
  <c r="AI19" i="3"/>
  <c r="E20" i="3"/>
  <c r="AD20" i="3" s="1"/>
  <c r="F20" i="3"/>
  <c r="G20" i="3"/>
  <c r="H20" i="3"/>
  <c r="I20" i="3"/>
  <c r="J20" i="3"/>
  <c r="AC20" i="3" s="1"/>
  <c r="AE20" i="3" s="1"/>
  <c r="AI20" i="3"/>
  <c r="E21" i="3"/>
  <c r="AD21" i="3"/>
  <c r="F21" i="3"/>
  <c r="G21" i="3"/>
  <c r="H21" i="3"/>
  <c r="I21" i="3"/>
  <c r="J21" i="3"/>
  <c r="AI21" i="3"/>
  <c r="E22" i="3"/>
  <c r="F22" i="3"/>
  <c r="K22" i="3" s="1"/>
  <c r="G22" i="3"/>
  <c r="H22" i="3"/>
  <c r="I22" i="3"/>
  <c r="J22" i="3"/>
  <c r="AI22" i="3"/>
  <c r="E23" i="3"/>
  <c r="F23" i="3"/>
  <c r="G23" i="3"/>
  <c r="K23" i="3" s="1"/>
  <c r="L23" i="3" s="1"/>
  <c r="H23" i="3"/>
  <c r="I23" i="3"/>
  <c r="J23" i="3"/>
  <c r="AC23" i="3" s="1"/>
  <c r="AI23" i="3"/>
  <c r="E24" i="3"/>
  <c r="F24" i="3"/>
  <c r="G24" i="3"/>
  <c r="H24" i="3"/>
  <c r="K24" i="3" s="1"/>
  <c r="L24" i="3" s="1"/>
  <c r="I24" i="3"/>
  <c r="J24" i="3"/>
  <c r="R25" i="3"/>
  <c r="T25" i="3"/>
  <c r="U25" i="3"/>
  <c r="V25" i="3"/>
  <c r="W25" i="3"/>
  <c r="X25" i="3"/>
  <c r="Z25" i="3" s="1"/>
  <c r="Y25" i="3"/>
  <c r="E26" i="3"/>
  <c r="AD26" i="3" s="1"/>
  <c r="F26" i="3"/>
  <c r="G26" i="3"/>
  <c r="H26" i="3"/>
  <c r="I26" i="3"/>
  <c r="J26" i="3"/>
  <c r="Q26" i="3" s="1"/>
  <c r="AI26" i="3"/>
  <c r="E27" i="3"/>
  <c r="F27" i="3"/>
  <c r="G27" i="3"/>
  <c r="H27" i="3"/>
  <c r="I27" i="3"/>
  <c r="J27" i="3"/>
  <c r="AI27" i="3"/>
  <c r="E28" i="3"/>
  <c r="AD28" i="3" s="1"/>
  <c r="F28" i="3"/>
  <c r="G28" i="3"/>
  <c r="H28" i="3"/>
  <c r="I28" i="3"/>
  <c r="J28" i="3"/>
  <c r="AI28" i="3"/>
  <c r="E29" i="3"/>
  <c r="F29" i="3"/>
  <c r="K29" i="3" s="1"/>
  <c r="L29" i="3" s="1"/>
  <c r="AJ29" i="3" s="1"/>
  <c r="G29" i="3"/>
  <c r="H29" i="3"/>
  <c r="I29" i="3"/>
  <c r="J29" i="3"/>
  <c r="AI29" i="3"/>
  <c r="E30" i="3"/>
  <c r="AD30" i="3" s="1"/>
  <c r="F30" i="3"/>
  <c r="G30" i="3"/>
  <c r="K30" i="3" s="1"/>
  <c r="H30" i="3"/>
  <c r="I30" i="3"/>
  <c r="J30" i="3"/>
  <c r="AI30" i="3"/>
  <c r="E31" i="3"/>
  <c r="AD31" i="3" s="1"/>
  <c r="F31" i="3"/>
  <c r="G31" i="3"/>
  <c r="H31" i="3"/>
  <c r="K31" i="3" s="1"/>
  <c r="L31" i="3" s="1"/>
  <c r="I31" i="3"/>
  <c r="J31" i="3"/>
  <c r="AC31" i="3" s="1"/>
  <c r="AI31" i="3"/>
  <c r="E32" i="3"/>
  <c r="AD32" i="3" s="1"/>
  <c r="F32" i="3"/>
  <c r="G32" i="3"/>
  <c r="H32" i="3"/>
  <c r="I32" i="3"/>
  <c r="J32" i="3"/>
  <c r="R33" i="3"/>
  <c r="T33" i="3"/>
  <c r="U33" i="3"/>
  <c r="V33" i="3"/>
  <c r="W33" i="3"/>
  <c r="X33" i="3"/>
  <c r="Y33" i="3"/>
  <c r="E34" i="3"/>
  <c r="AD34" i="3" s="1"/>
  <c r="F34" i="3"/>
  <c r="G34" i="3"/>
  <c r="H34" i="3"/>
  <c r="I34" i="3"/>
  <c r="J34" i="3"/>
  <c r="AI34" i="3"/>
  <c r="E35" i="3"/>
  <c r="AD35" i="3" s="1"/>
  <c r="F35" i="3"/>
  <c r="G35" i="3"/>
  <c r="H35" i="3"/>
  <c r="I35" i="3"/>
  <c r="J35" i="3"/>
  <c r="AC35" i="3" s="1"/>
  <c r="AE35" i="3" s="1"/>
  <c r="AI35" i="3"/>
  <c r="E36" i="3"/>
  <c r="F36" i="3"/>
  <c r="G36" i="3"/>
  <c r="H36" i="3"/>
  <c r="I36" i="3"/>
  <c r="J36" i="3"/>
  <c r="AI36" i="3"/>
  <c r="E37" i="3"/>
  <c r="F37" i="3"/>
  <c r="G37" i="3"/>
  <c r="K37" i="3" s="1"/>
  <c r="H37" i="3"/>
  <c r="I37" i="3"/>
  <c r="J37" i="3"/>
  <c r="AI37" i="3"/>
  <c r="E38" i="3"/>
  <c r="F38" i="3"/>
  <c r="G38" i="3"/>
  <c r="K38" i="3" s="1"/>
  <c r="H38" i="3"/>
  <c r="I38" i="3"/>
  <c r="J38" i="3"/>
  <c r="AI38" i="3"/>
  <c r="E39" i="3"/>
  <c r="F39" i="3"/>
  <c r="G39" i="3"/>
  <c r="H39" i="3"/>
  <c r="K39" i="3" s="1"/>
  <c r="L39" i="3" s="1"/>
  <c r="I39" i="3"/>
  <c r="J39" i="3"/>
  <c r="AC39" i="3" s="1"/>
  <c r="AI39" i="3"/>
  <c r="E40" i="3"/>
  <c r="AD40" i="3" s="1"/>
  <c r="F40" i="3"/>
  <c r="G40" i="3"/>
  <c r="H40" i="3"/>
  <c r="I40" i="3"/>
  <c r="J40" i="3"/>
  <c r="R41" i="3"/>
  <c r="T41" i="3"/>
  <c r="U41" i="3"/>
  <c r="V41" i="3"/>
  <c r="W41" i="3"/>
  <c r="X41" i="3"/>
  <c r="Y41" i="3"/>
  <c r="E42" i="3"/>
  <c r="AD42" i="3"/>
  <c r="F42" i="3"/>
  <c r="G42" i="3"/>
  <c r="H42" i="3"/>
  <c r="I42" i="3"/>
  <c r="J42" i="3"/>
  <c r="AI42" i="3"/>
  <c r="E43" i="3"/>
  <c r="AD43" i="3" s="1"/>
  <c r="F43" i="3"/>
  <c r="G43" i="3"/>
  <c r="H43" i="3"/>
  <c r="I43" i="3"/>
  <c r="J43" i="3"/>
  <c r="AC43" i="3" s="1"/>
  <c r="AI43" i="3"/>
  <c r="E44" i="3"/>
  <c r="Q44" i="3" s="1"/>
  <c r="F44" i="3"/>
  <c r="K44" i="3" s="1"/>
  <c r="G44" i="3"/>
  <c r="H44" i="3"/>
  <c r="I44" i="3"/>
  <c r="J44" i="3"/>
  <c r="AC44" i="3" s="1"/>
  <c r="AE44" i="3" s="1"/>
  <c r="AI44" i="3"/>
  <c r="AC45" i="3"/>
  <c r="AD45" i="3"/>
  <c r="AI45" i="3"/>
  <c r="AC46" i="3"/>
  <c r="AF46" i="3" s="1"/>
  <c r="AI46" i="3"/>
  <c r="AC47" i="3"/>
  <c r="AF47" i="3" s="1"/>
  <c r="AD47" i="3"/>
  <c r="AI47" i="3"/>
  <c r="AD48" i="3"/>
  <c r="AC48" i="3"/>
  <c r="AE48" i="3" s="1"/>
  <c r="R49" i="3"/>
  <c r="T49" i="3"/>
  <c r="U49" i="3"/>
  <c r="V49" i="3"/>
  <c r="W49" i="3"/>
  <c r="X49" i="3"/>
  <c r="Y49" i="3"/>
  <c r="AD50" i="3"/>
  <c r="AC50" i="3"/>
  <c r="AE50" i="3" s="1"/>
  <c r="AI50" i="3"/>
  <c r="AD51" i="3"/>
  <c r="AI51" i="3"/>
  <c r="Z52" i="3"/>
  <c r="AC52" i="3"/>
  <c r="AD52" i="3"/>
  <c r="AI52" i="3"/>
  <c r="AJ52" i="3"/>
  <c r="Z53" i="3"/>
  <c r="AC53" i="3"/>
  <c r="AD53" i="3"/>
  <c r="AI53" i="3"/>
  <c r="AJ53" i="3"/>
  <c r="Z54" i="3"/>
  <c r="AC54" i="3"/>
  <c r="AE54" i="3"/>
  <c r="AD54" i="3"/>
  <c r="AI54" i="3"/>
  <c r="AJ54" i="3"/>
  <c r="Z55" i="3"/>
  <c r="AC55" i="3"/>
  <c r="AD55" i="3"/>
  <c r="AI55" i="3"/>
  <c r="AJ55" i="3"/>
  <c r="Z56" i="3"/>
  <c r="AC56" i="3"/>
  <c r="AD56" i="3"/>
  <c r="AJ56" i="3"/>
  <c r="R57" i="3"/>
  <c r="T57" i="3"/>
  <c r="U57" i="3"/>
  <c r="V57" i="3"/>
  <c r="W57" i="3"/>
  <c r="X57" i="3"/>
  <c r="Y57" i="3"/>
  <c r="R60" i="3"/>
  <c r="C4" i="10"/>
  <c r="M4" i="10"/>
  <c r="X4" i="10"/>
  <c r="AC10" i="10"/>
  <c r="AD10" i="10"/>
  <c r="AI10" i="10"/>
  <c r="AJ10" i="10"/>
  <c r="AC11" i="10"/>
  <c r="AD11" i="10"/>
  <c r="AI11" i="10"/>
  <c r="AJ11" i="10"/>
  <c r="AC12" i="10"/>
  <c r="AE12" i="10" s="1"/>
  <c r="AD12" i="10"/>
  <c r="AI12" i="10"/>
  <c r="AJ12" i="10"/>
  <c r="AC13" i="10"/>
  <c r="AD13" i="10"/>
  <c r="AI13" i="10"/>
  <c r="AJ13" i="10"/>
  <c r="AD14" i="10"/>
  <c r="AI14" i="10"/>
  <c r="C18" i="10"/>
  <c r="C19" i="10" s="1"/>
  <c r="C20" i="10" s="1"/>
  <c r="C21" i="10" s="1"/>
  <c r="C22" i="10" s="1"/>
  <c r="C23" i="10" s="1"/>
  <c r="C24" i="10" s="1"/>
  <c r="C26" i="10" s="1"/>
  <c r="C27" i="10" s="1"/>
  <c r="C28" i="10" s="1"/>
  <c r="C29" i="10" s="1"/>
  <c r="C30" i="10" s="1"/>
  <c r="C31" i="10" s="1"/>
  <c r="C32" i="10" s="1"/>
  <c r="C34" i="10" s="1"/>
  <c r="C35" i="10" s="1"/>
  <c r="C36" i="10" s="1"/>
  <c r="C37" i="10" s="1"/>
  <c r="C38" i="10" s="1"/>
  <c r="C39" i="10" s="1"/>
  <c r="C40" i="10" s="1"/>
  <c r="C42" i="10" s="1"/>
  <c r="C43" i="10" s="1"/>
  <c r="C44" i="10" s="1"/>
  <c r="C45" i="10" s="1"/>
  <c r="C46" i="10" s="1"/>
  <c r="C47" i="10" s="1"/>
  <c r="AC15" i="10"/>
  <c r="AE15" i="10" s="1"/>
  <c r="AI15" i="10"/>
  <c r="AD16" i="10"/>
  <c r="T17" i="10"/>
  <c r="U17" i="10"/>
  <c r="V17" i="10"/>
  <c r="W17" i="10"/>
  <c r="X17" i="10"/>
  <c r="Y17" i="10"/>
  <c r="E18" i="10"/>
  <c r="AD18" i="10" s="1"/>
  <c r="F18" i="10"/>
  <c r="G18" i="10"/>
  <c r="H18" i="10"/>
  <c r="I18" i="10"/>
  <c r="J18" i="10"/>
  <c r="AC18" i="10" s="1"/>
  <c r="AI18" i="10"/>
  <c r="E19" i="10"/>
  <c r="AD19" i="10" s="1"/>
  <c r="F19" i="10"/>
  <c r="G19" i="10"/>
  <c r="H19" i="10"/>
  <c r="I19" i="10"/>
  <c r="J19" i="10"/>
  <c r="AI19" i="10"/>
  <c r="E20" i="10"/>
  <c r="F20" i="10"/>
  <c r="G20" i="10"/>
  <c r="H20" i="10"/>
  <c r="I20" i="10"/>
  <c r="J20" i="10"/>
  <c r="AI20" i="10"/>
  <c r="E21" i="10"/>
  <c r="F21" i="10"/>
  <c r="G21" i="10"/>
  <c r="K21" i="10" s="1"/>
  <c r="H21" i="10"/>
  <c r="I21" i="10"/>
  <c r="J21" i="10"/>
  <c r="AC21" i="10" s="1"/>
  <c r="AE21" i="10" s="1"/>
  <c r="AD21" i="10"/>
  <c r="AI21" i="10"/>
  <c r="E22" i="10"/>
  <c r="F22" i="10"/>
  <c r="G22" i="10"/>
  <c r="H22" i="10"/>
  <c r="I22" i="10"/>
  <c r="J22" i="10"/>
  <c r="Q22" i="10" s="1"/>
  <c r="AI22" i="10"/>
  <c r="E23" i="10"/>
  <c r="AD23" i="10" s="1"/>
  <c r="F23" i="10"/>
  <c r="G23" i="10"/>
  <c r="K23" i="10" s="1"/>
  <c r="L23" i="10" s="1"/>
  <c r="P23" i="10" s="1"/>
  <c r="Z23" i="10" s="1"/>
  <c r="H23" i="10"/>
  <c r="I23" i="10"/>
  <c r="J23" i="10"/>
  <c r="AI23" i="10"/>
  <c r="E24" i="10"/>
  <c r="AD24" i="10" s="1"/>
  <c r="F24" i="10"/>
  <c r="G24" i="10"/>
  <c r="H24" i="10"/>
  <c r="I24" i="10"/>
  <c r="J24" i="10"/>
  <c r="T25" i="10"/>
  <c r="V25" i="10"/>
  <c r="W25" i="10"/>
  <c r="X25" i="10"/>
  <c r="Y25" i="10"/>
  <c r="E26" i="10"/>
  <c r="AD26" i="10" s="1"/>
  <c r="F26" i="10"/>
  <c r="G26" i="10"/>
  <c r="H26" i="10"/>
  <c r="I26" i="10"/>
  <c r="J26" i="10"/>
  <c r="AI26" i="10"/>
  <c r="E27" i="10"/>
  <c r="F27" i="10"/>
  <c r="G27" i="10"/>
  <c r="K27" i="10" s="1"/>
  <c r="L27" i="10" s="1"/>
  <c r="N27" i="10" s="1"/>
  <c r="H27" i="10"/>
  <c r="I27" i="10"/>
  <c r="J27" i="10"/>
  <c r="AI27" i="10"/>
  <c r="E28" i="10"/>
  <c r="AD28" i="10" s="1"/>
  <c r="F28" i="10"/>
  <c r="G28" i="10"/>
  <c r="H28" i="10"/>
  <c r="I28" i="10"/>
  <c r="J28" i="10"/>
  <c r="Q28" i="10" s="1"/>
  <c r="AI28" i="10"/>
  <c r="E29" i="10"/>
  <c r="AD29" i="10" s="1"/>
  <c r="F29" i="10"/>
  <c r="G29" i="10"/>
  <c r="H29" i="10"/>
  <c r="I29" i="10"/>
  <c r="J29" i="10"/>
  <c r="AI29" i="10"/>
  <c r="E30" i="10"/>
  <c r="AD30" i="10" s="1"/>
  <c r="F30" i="10"/>
  <c r="G30" i="10"/>
  <c r="H30" i="10"/>
  <c r="I30" i="10"/>
  <c r="J30" i="10"/>
  <c r="Q30" i="10" s="1"/>
  <c r="AI30" i="10"/>
  <c r="E31" i="10"/>
  <c r="AD31" i="10" s="1"/>
  <c r="F31" i="10"/>
  <c r="G31" i="10"/>
  <c r="H31" i="10"/>
  <c r="I31" i="10"/>
  <c r="J31" i="10"/>
  <c r="AI31" i="10"/>
  <c r="E32" i="10"/>
  <c r="F32" i="10"/>
  <c r="G32" i="10"/>
  <c r="H32" i="10"/>
  <c r="I32" i="10"/>
  <c r="J32" i="10"/>
  <c r="R33" i="10"/>
  <c r="T33" i="10"/>
  <c r="U33" i="10"/>
  <c r="V33" i="10"/>
  <c r="W33" i="10"/>
  <c r="X33" i="10"/>
  <c r="Y33" i="10"/>
  <c r="E34" i="10"/>
  <c r="F34" i="10"/>
  <c r="G34" i="10"/>
  <c r="H34" i="10"/>
  <c r="I34" i="10"/>
  <c r="J34" i="10"/>
  <c r="AC34" i="10" s="1"/>
  <c r="AI34" i="10"/>
  <c r="E35" i="10"/>
  <c r="F35" i="10"/>
  <c r="G35" i="10"/>
  <c r="K35" i="10" s="1"/>
  <c r="H35" i="10"/>
  <c r="I35" i="10"/>
  <c r="J35" i="10"/>
  <c r="AC35" i="10" s="1"/>
  <c r="Q35" i="10"/>
  <c r="AD35" i="10"/>
  <c r="AI35" i="10"/>
  <c r="E36" i="10"/>
  <c r="F36" i="10"/>
  <c r="G36" i="10"/>
  <c r="H36" i="10"/>
  <c r="I36" i="10"/>
  <c r="J36" i="10"/>
  <c r="AC36" i="10" s="1"/>
  <c r="AI36" i="10"/>
  <c r="E37" i="10"/>
  <c r="AD37" i="10" s="1"/>
  <c r="F37" i="10"/>
  <c r="G37" i="10"/>
  <c r="K37" i="10" s="1"/>
  <c r="H37" i="10"/>
  <c r="I37" i="10"/>
  <c r="J37" i="10"/>
  <c r="AC37" i="10" s="1"/>
  <c r="AF37" i="10" s="1"/>
  <c r="AI37" i="10"/>
  <c r="E38" i="10"/>
  <c r="AD38" i="10" s="1"/>
  <c r="F38" i="10"/>
  <c r="G38" i="10"/>
  <c r="H38" i="10"/>
  <c r="K38" i="10" s="1"/>
  <c r="L38" i="10" s="1"/>
  <c r="I38" i="10"/>
  <c r="J38" i="10"/>
  <c r="AI38" i="10"/>
  <c r="E39" i="10"/>
  <c r="F39" i="10"/>
  <c r="G39" i="10"/>
  <c r="H39" i="10"/>
  <c r="I39" i="10"/>
  <c r="K39" i="10" s="1"/>
  <c r="J39" i="10"/>
  <c r="AC39" i="10" s="1"/>
  <c r="AI39" i="10"/>
  <c r="E40" i="10"/>
  <c r="AD40" i="10" s="1"/>
  <c r="F40" i="10"/>
  <c r="G40" i="10"/>
  <c r="H40" i="10"/>
  <c r="I40" i="10"/>
  <c r="K40" i="10" s="1"/>
  <c r="L40" i="10" s="1"/>
  <c r="J40" i="10"/>
  <c r="R41" i="10"/>
  <c r="T41" i="10"/>
  <c r="U41" i="10"/>
  <c r="V41" i="10"/>
  <c r="W41" i="10"/>
  <c r="X41" i="10"/>
  <c r="Y41" i="10"/>
  <c r="Z41" i="10" s="1"/>
  <c r="AD42" i="10"/>
  <c r="AI42" i="10"/>
  <c r="AD43" i="10"/>
  <c r="AC43" i="10"/>
  <c r="AI43" i="10"/>
  <c r="AD44" i="10"/>
  <c r="AI44" i="10"/>
  <c r="AD45" i="10"/>
  <c r="AI45" i="10"/>
  <c r="AC47" i="10"/>
  <c r="AE47" i="10" s="1"/>
  <c r="AD47" i="10"/>
  <c r="AI47" i="10"/>
  <c r="Z48" i="10"/>
  <c r="AC48" i="10"/>
  <c r="AD48" i="10"/>
  <c r="AJ48" i="10"/>
  <c r="R49" i="10"/>
  <c r="T49" i="10"/>
  <c r="U49" i="10"/>
  <c r="Z49" i="10" s="1"/>
  <c r="V49" i="10"/>
  <c r="W49" i="10"/>
  <c r="X49" i="10"/>
  <c r="Y49" i="10"/>
  <c r="Z50" i="10"/>
  <c r="AC50" i="10"/>
  <c r="AE50" i="10" s="1"/>
  <c r="AD50" i="10"/>
  <c r="AI50" i="10"/>
  <c r="AJ50" i="10"/>
  <c r="Z51" i="10"/>
  <c r="AC51" i="10"/>
  <c r="AD51" i="10"/>
  <c r="AI51" i="10"/>
  <c r="AJ51" i="10"/>
  <c r="Z52" i="10"/>
  <c r="AC52" i="10"/>
  <c r="AD52" i="10"/>
  <c r="AI52" i="10"/>
  <c r="AJ52" i="10"/>
  <c r="Z53" i="10"/>
  <c r="AC53" i="10"/>
  <c r="AF53" i="10" s="1"/>
  <c r="AE53" i="10"/>
  <c r="AD53" i="10"/>
  <c r="AG53" i="10" s="1"/>
  <c r="AI53" i="10"/>
  <c r="AJ53" i="10"/>
  <c r="Z54" i="10"/>
  <c r="AC54" i="10"/>
  <c r="AD54" i="10"/>
  <c r="AI54" i="10"/>
  <c r="AJ54" i="10"/>
  <c r="Z55" i="10"/>
  <c r="AC55" i="10"/>
  <c r="AD55" i="10"/>
  <c r="AI55" i="10"/>
  <c r="AJ55" i="10"/>
  <c r="Z56" i="10"/>
  <c r="AC56" i="10"/>
  <c r="AE56" i="10" s="1"/>
  <c r="AD56" i="10"/>
  <c r="AJ56" i="10"/>
  <c r="L57" i="10"/>
  <c r="M57" i="10" s="1"/>
  <c r="O57" i="10"/>
  <c r="R57" i="10"/>
  <c r="T57" i="10"/>
  <c r="U57" i="10"/>
  <c r="V57" i="10"/>
  <c r="W57" i="10"/>
  <c r="X57" i="10"/>
  <c r="Z57" i="10" s="1"/>
  <c r="Y57" i="10"/>
  <c r="R60" i="10"/>
  <c r="C4" i="1"/>
  <c r="M4" i="1"/>
  <c r="X4" i="1"/>
  <c r="AC10" i="1"/>
  <c r="AD10" i="1"/>
  <c r="AI10" i="1"/>
  <c r="AJ10" i="1"/>
  <c r="AC11" i="1"/>
  <c r="AE11" i="1" s="1"/>
  <c r="AD11" i="1"/>
  <c r="AI11" i="1"/>
  <c r="AD12" i="1"/>
  <c r="AC12" i="1"/>
  <c r="AI12" i="1"/>
  <c r="C19" i="1"/>
  <c r="C20" i="1" s="1"/>
  <c r="C21" i="1" s="1"/>
  <c r="C22" i="1" s="1"/>
  <c r="C23" i="1" s="1"/>
  <c r="C24" i="1" s="1"/>
  <c r="C26" i="1" s="1"/>
  <c r="C27" i="1" s="1"/>
  <c r="C28" i="1" s="1"/>
  <c r="C29" i="1" s="1"/>
  <c r="C30" i="1" s="1"/>
  <c r="C31" i="1" s="1"/>
  <c r="C32" i="1" s="1"/>
  <c r="C34" i="1" s="1"/>
  <c r="C35" i="1" s="1"/>
  <c r="C36" i="1" s="1"/>
  <c r="C37" i="1" s="1"/>
  <c r="C38" i="1" s="1"/>
  <c r="C39" i="1" s="1"/>
  <c r="C40" i="1" s="1"/>
  <c r="C42" i="1" s="1"/>
  <c r="C43" i="1" s="1"/>
  <c r="C44" i="1" s="1"/>
  <c r="C45" i="1" s="1"/>
  <c r="C46" i="1" s="1"/>
  <c r="C47" i="1" s="1"/>
  <c r="AC13" i="1"/>
  <c r="AF13" i="1" s="1"/>
  <c r="AD13" i="1"/>
  <c r="AI13" i="1"/>
  <c r="AC14" i="1"/>
  <c r="AE14" i="1" s="1"/>
  <c r="AD14" i="1"/>
  <c r="AI14" i="1"/>
  <c r="AD15" i="1"/>
  <c r="AI15" i="1"/>
  <c r="AD16" i="1"/>
  <c r="T17" i="1"/>
  <c r="U17" i="1"/>
  <c r="V17" i="1"/>
  <c r="Z17" i="1" s="1"/>
  <c r="W17" i="1"/>
  <c r="X17" i="1"/>
  <c r="Y17" i="1"/>
  <c r="E18" i="1"/>
  <c r="AD18" i="1" s="1"/>
  <c r="F18" i="1"/>
  <c r="G18" i="1"/>
  <c r="H18" i="1"/>
  <c r="K18" i="1" s="1"/>
  <c r="I18" i="1"/>
  <c r="AI18" i="1"/>
  <c r="E19" i="1"/>
  <c r="F19" i="1"/>
  <c r="G19" i="1"/>
  <c r="H19" i="1"/>
  <c r="I19" i="1"/>
  <c r="J19" i="1"/>
  <c r="AI19" i="1"/>
  <c r="E20" i="1"/>
  <c r="AD20" i="1" s="1"/>
  <c r="F20" i="1"/>
  <c r="G20" i="1"/>
  <c r="H20" i="1"/>
  <c r="I20" i="1"/>
  <c r="J20" i="1"/>
  <c r="AI20" i="1"/>
  <c r="E21" i="1"/>
  <c r="AD21" i="1" s="1"/>
  <c r="F21" i="1"/>
  <c r="G21" i="1"/>
  <c r="K21" i="1" s="1"/>
  <c r="H21" i="1"/>
  <c r="J21" i="1"/>
  <c r="AI21" i="1"/>
  <c r="E22" i="1"/>
  <c r="F22" i="1"/>
  <c r="G22" i="1"/>
  <c r="H22" i="1"/>
  <c r="I22" i="1"/>
  <c r="J22" i="1"/>
  <c r="AI22" i="1"/>
  <c r="E23" i="1"/>
  <c r="F23" i="1"/>
  <c r="G23" i="1"/>
  <c r="H23" i="1"/>
  <c r="I23" i="1"/>
  <c r="J23" i="1"/>
  <c r="AD23" i="1"/>
  <c r="AI23" i="1"/>
  <c r="E24" i="1"/>
  <c r="F24" i="1"/>
  <c r="G24" i="1"/>
  <c r="H24" i="1"/>
  <c r="I24" i="1"/>
  <c r="J24" i="1"/>
  <c r="AD24" i="1"/>
  <c r="R25" i="1"/>
  <c r="T25" i="1"/>
  <c r="U25" i="1"/>
  <c r="V25" i="1"/>
  <c r="W25" i="1"/>
  <c r="X25" i="1"/>
  <c r="Y25" i="1"/>
  <c r="E26" i="1"/>
  <c r="AD26" i="1" s="1"/>
  <c r="F26" i="1"/>
  <c r="G26" i="1"/>
  <c r="H26" i="1"/>
  <c r="I26" i="1"/>
  <c r="J26" i="1"/>
  <c r="AC26" i="1" s="1"/>
  <c r="AI26" i="1"/>
  <c r="E27" i="1"/>
  <c r="AD27" i="1" s="1"/>
  <c r="H27" i="1"/>
  <c r="I27" i="1"/>
  <c r="AI27" i="1"/>
  <c r="E28" i="1"/>
  <c r="AD28" i="1" s="1"/>
  <c r="F28" i="1"/>
  <c r="G28" i="1"/>
  <c r="H28" i="1"/>
  <c r="I28" i="1"/>
  <c r="J28" i="1"/>
  <c r="Q28" i="1" s="1"/>
  <c r="AI28" i="1"/>
  <c r="E29" i="1"/>
  <c r="AD29" i="1" s="1"/>
  <c r="F29" i="1"/>
  <c r="G29" i="1"/>
  <c r="H29" i="1"/>
  <c r="I29" i="1"/>
  <c r="J29" i="1"/>
  <c r="AI29" i="1"/>
  <c r="E30" i="1"/>
  <c r="AD30" i="1" s="1"/>
  <c r="F30" i="1"/>
  <c r="G30" i="1"/>
  <c r="H30" i="1"/>
  <c r="I30" i="1"/>
  <c r="J30" i="1"/>
  <c r="AC30" i="1" s="1"/>
  <c r="AI30" i="1"/>
  <c r="E31" i="1"/>
  <c r="AD31" i="1" s="1"/>
  <c r="F31" i="1"/>
  <c r="G31" i="1"/>
  <c r="H31" i="1"/>
  <c r="I31" i="1"/>
  <c r="J31" i="1"/>
  <c r="AC31" i="1" s="1"/>
  <c r="AF31" i="1" s="1"/>
  <c r="AI31" i="1"/>
  <c r="E32" i="1"/>
  <c r="AD32" i="1" s="1"/>
  <c r="F32" i="1"/>
  <c r="K32" i="1" s="1"/>
  <c r="L32" i="1" s="1"/>
  <c r="G32" i="1"/>
  <c r="H32" i="1"/>
  <c r="I32" i="1"/>
  <c r="J32" i="1"/>
  <c r="R33" i="1"/>
  <c r="T33" i="1"/>
  <c r="U33" i="1"/>
  <c r="V33" i="1"/>
  <c r="W33" i="1"/>
  <c r="X33" i="1"/>
  <c r="Y33" i="1"/>
  <c r="E34" i="1"/>
  <c r="AD34" i="1" s="1"/>
  <c r="F34" i="1"/>
  <c r="G34" i="1"/>
  <c r="H34" i="1"/>
  <c r="I34" i="1"/>
  <c r="K34" i="1" s="1"/>
  <c r="J34" i="1"/>
  <c r="AC34" i="1" s="1"/>
  <c r="AI34" i="1"/>
  <c r="E35" i="1"/>
  <c r="F35" i="1"/>
  <c r="G35" i="1"/>
  <c r="H35" i="1"/>
  <c r="I35" i="1"/>
  <c r="J35" i="1"/>
  <c r="Q35" i="1" s="1"/>
  <c r="AI35" i="1"/>
  <c r="E36" i="1"/>
  <c r="AD36" i="1" s="1"/>
  <c r="F36" i="1"/>
  <c r="G36" i="1"/>
  <c r="H36" i="1"/>
  <c r="I36" i="1"/>
  <c r="J36" i="1"/>
  <c r="AI36" i="1"/>
  <c r="E37" i="1"/>
  <c r="AD37" i="1" s="1"/>
  <c r="F37" i="1"/>
  <c r="G37" i="1"/>
  <c r="H37" i="1"/>
  <c r="I37" i="1"/>
  <c r="J37" i="1"/>
  <c r="AI37" i="1"/>
  <c r="E38" i="1"/>
  <c r="AD38" i="1" s="1"/>
  <c r="F38" i="1"/>
  <c r="G38" i="1"/>
  <c r="H38" i="1"/>
  <c r="I38" i="1"/>
  <c r="J38" i="1"/>
  <c r="AI38" i="1"/>
  <c r="E39" i="1"/>
  <c r="F39" i="1"/>
  <c r="G39" i="1"/>
  <c r="H39" i="1"/>
  <c r="I39" i="1"/>
  <c r="J39" i="1"/>
  <c r="AI39" i="1"/>
  <c r="E40" i="1"/>
  <c r="F40" i="1"/>
  <c r="K40" i="1" s="1"/>
  <c r="L40" i="1" s="1"/>
  <c r="P40" i="1" s="1"/>
  <c r="Z40" i="1" s="1"/>
  <c r="G40" i="1"/>
  <c r="H40" i="1"/>
  <c r="I40" i="1"/>
  <c r="J40" i="1"/>
  <c r="R41" i="1"/>
  <c r="T41" i="1"/>
  <c r="U41" i="1"/>
  <c r="V41" i="1"/>
  <c r="Z41" i="1" s="1"/>
  <c r="W41" i="1"/>
  <c r="X41" i="1"/>
  <c r="Y41" i="1"/>
  <c r="E42" i="1"/>
  <c r="AD42" i="1" s="1"/>
  <c r="F42" i="1"/>
  <c r="G42" i="1"/>
  <c r="H42" i="1"/>
  <c r="I42" i="1"/>
  <c r="K42" i="1" s="1"/>
  <c r="J42" i="1"/>
  <c r="Q42" i="1" s="1"/>
  <c r="AI42" i="1"/>
  <c r="E43" i="1"/>
  <c r="F43" i="1"/>
  <c r="G43" i="1"/>
  <c r="H43" i="1"/>
  <c r="I43" i="1"/>
  <c r="J43" i="1"/>
  <c r="AC43" i="1" s="1"/>
  <c r="AI43" i="1"/>
  <c r="E44" i="1"/>
  <c r="AD44" i="1" s="1"/>
  <c r="F44" i="1"/>
  <c r="G44" i="1"/>
  <c r="H44" i="1"/>
  <c r="I44" i="1"/>
  <c r="J44" i="1"/>
  <c r="AI44" i="1"/>
  <c r="AD45" i="1"/>
  <c r="AC45" i="1"/>
  <c r="AE45" i="1" s="1"/>
  <c r="AI45" i="1"/>
  <c r="AC47" i="1"/>
  <c r="AD47" i="1"/>
  <c r="AI47" i="1"/>
  <c r="AJ47" i="1"/>
  <c r="AC48" i="1"/>
  <c r="AF48" i="1" s="1"/>
  <c r="AD48" i="1"/>
  <c r="AJ48" i="1"/>
  <c r="R49" i="1"/>
  <c r="T49" i="1"/>
  <c r="U49" i="1"/>
  <c r="V49" i="1"/>
  <c r="W49" i="1"/>
  <c r="X49" i="1"/>
  <c r="Y49" i="1"/>
  <c r="AC50" i="1"/>
  <c r="AE50" i="1" s="1"/>
  <c r="AD50" i="1"/>
  <c r="AI50" i="1"/>
  <c r="AJ50" i="1"/>
  <c r="Z51" i="1"/>
  <c r="AC51" i="1"/>
  <c r="AE51" i="1" s="1"/>
  <c r="AD51" i="1"/>
  <c r="AI51" i="1"/>
  <c r="AJ51" i="1"/>
  <c r="Z52" i="1"/>
  <c r="AC52" i="1"/>
  <c r="AD52" i="1"/>
  <c r="AI52" i="1"/>
  <c r="AJ52" i="1"/>
  <c r="Z53" i="1"/>
  <c r="AC53" i="1"/>
  <c r="AD53" i="1"/>
  <c r="AI53" i="1"/>
  <c r="AJ53" i="1"/>
  <c r="Z54" i="1"/>
  <c r="AC54" i="1"/>
  <c r="AE54" i="1" s="1"/>
  <c r="AD54" i="1"/>
  <c r="AI54" i="1"/>
  <c r="AJ54" i="1"/>
  <c r="Z55" i="1"/>
  <c r="AC55" i="1"/>
  <c r="AD55" i="1"/>
  <c r="AI55" i="1"/>
  <c r="AJ55" i="1"/>
  <c r="Z56" i="1"/>
  <c r="AC56" i="1"/>
  <c r="AD56" i="1"/>
  <c r="AJ56" i="1"/>
  <c r="L57" i="1"/>
  <c r="M57" i="1" s="1"/>
  <c r="R57" i="1"/>
  <c r="T57" i="1"/>
  <c r="U57" i="1"/>
  <c r="V57" i="1"/>
  <c r="W57" i="1"/>
  <c r="X57" i="1"/>
  <c r="Y57" i="1"/>
  <c r="R60" i="1"/>
  <c r="C4" i="5"/>
  <c r="M4" i="5"/>
  <c r="X4" i="5"/>
  <c r="AC10" i="5"/>
  <c r="AF10" i="5" s="1"/>
  <c r="AD10" i="5"/>
  <c r="AI10" i="5"/>
  <c r="C18" i="5"/>
  <c r="C19" i="5" s="1"/>
  <c r="C20" i="5" s="1"/>
  <c r="C21" i="5" s="1"/>
  <c r="C22" i="5" s="1"/>
  <c r="C23" i="5" s="1"/>
  <c r="C24" i="5" s="1"/>
  <c r="C26" i="5" s="1"/>
  <c r="C27" i="5" s="1"/>
  <c r="C28" i="5" s="1"/>
  <c r="C29" i="5" s="1"/>
  <c r="C30" i="5" s="1"/>
  <c r="C31" i="5" s="1"/>
  <c r="C32" i="5" s="1"/>
  <c r="C34" i="5" s="1"/>
  <c r="C35" i="5" s="1"/>
  <c r="C36" i="5" s="1"/>
  <c r="C37" i="5" s="1"/>
  <c r="C38" i="5" s="1"/>
  <c r="C39" i="5" s="1"/>
  <c r="C40" i="5" s="1"/>
  <c r="C42" i="5" s="1"/>
  <c r="C43" i="5" s="1"/>
  <c r="C44" i="5" s="1"/>
  <c r="C45" i="5" s="1"/>
  <c r="AD11" i="5"/>
  <c r="AC11" i="5"/>
  <c r="AF11" i="5" s="1"/>
  <c r="AI11" i="5"/>
  <c r="AD12" i="5"/>
  <c r="AI12" i="5"/>
  <c r="AD13" i="5"/>
  <c r="AI13" i="5"/>
  <c r="AD14" i="5"/>
  <c r="AC14" i="5"/>
  <c r="AE14" i="5" s="1"/>
  <c r="AI14" i="5"/>
  <c r="AD15" i="5"/>
  <c r="AI15" i="5"/>
  <c r="R17" i="5"/>
  <c r="T17" i="5"/>
  <c r="U17" i="5"/>
  <c r="V17" i="5"/>
  <c r="W17" i="5"/>
  <c r="X17" i="5"/>
  <c r="Y17" i="5"/>
  <c r="E18" i="5"/>
  <c r="F18" i="5"/>
  <c r="G18" i="5"/>
  <c r="H18" i="5"/>
  <c r="I18" i="5"/>
  <c r="J18" i="5"/>
  <c r="AI18" i="5"/>
  <c r="E19" i="5"/>
  <c r="F19" i="5"/>
  <c r="G19" i="5"/>
  <c r="H19" i="5"/>
  <c r="I19" i="5"/>
  <c r="J19" i="5"/>
  <c r="AC19" i="5" s="1"/>
  <c r="AI19" i="5"/>
  <c r="E20" i="5"/>
  <c r="F20" i="5"/>
  <c r="G20" i="5"/>
  <c r="H20" i="5"/>
  <c r="I20" i="5"/>
  <c r="J20" i="5"/>
  <c r="AC20" i="5" s="1"/>
  <c r="AF20" i="5" s="1"/>
  <c r="AI20" i="5"/>
  <c r="E21" i="5"/>
  <c r="F21" i="5"/>
  <c r="G21" i="5"/>
  <c r="K21" i="5" s="1"/>
  <c r="L21" i="5" s="1"/>
  <c r="H21" i="5"/>
  <c r="I21" i="5"/>
  <c r="J21" i="5"/>
  <c r="AC21" i="5" s="1"/>
  <c r="AI21" i="5"/>
  <c r="E22" i="5"/>
  <c r="F22" i="5"/>
  <c r="G22" i="5"/>
  <c r="K22" i="5" s="1"/>
  <c r="H22" i="5"/>
  <c r="I22" i="5"/>
  <c r="J22" i="5"/>
  <c r="AI22" i="5"/>
  <c r="E23" i="5"/>
  <c r="F23" i="5"/>
  <c r="G23" i="5"/>
  <c r="H23" i="5"/>
  <c r="I23" i="5"/>
  <c r="J23" i="5"/>
  <c r="AC23" i="5"/>
  <c r="AI23" i="5"/>
  <c r="E24" i="5"/>
  <c r="F24" i="5"/>
  <c r="G24" i="5"/>
  <c r="H24" i="5"/>
  <c r="I24" i="5"/>
  <c r="J24" i="5"/>
  <c r="AC24" i="5" s="1"/>
  <c r="AF24" i="5" s="1"/>
  <c r="R25" i="5"/>
  <c r="T25" i="5"/>
  <c r="U25" i="5"/>
  <c r="V25" i="5"/>
  <c r="W25" i="5"/>
  <c r="X25" i="5"/>
  <c r="Y25" i="5"/>
  <c r="E26" i="5"/>
  <c r="AD26" i="5" s="1"/>
  <c r="F26" i="5"/>
  <c r="G26" i="5"/>
  <c r="K26" i="5" s="1"/>
  <c r="H26" i="5"/>
  <c r="I26" i="5"/>
  <c r="J26" i="5"/>
  <c r="AI26" i="5"/>
  <c r="E27" i="5"/>
  <c r="AD27" i="5" s="1"/>
  <c r="F27" i="5"/>
  <c r="G27" i="5"/>
  <c r="H27" i="5"/>
  <c r="I27" i="5"/>
  <c r="J27" i="5"/>
  <c r="AC27" i="5" s="1"/>
  <c r="AE27" i="5" s="1"/>
  <c r="AI27" i="5"/>
  <c r="E28" i="5"/>
  <c r="F28" i="5"/>
  <c r="G28" i="5"/>
  <c r="H28" i="5"/>
  <c r="I28" i="5"/>
  <c r="J28" i="5"/>
  <c r="AC28" i="5" s="1"/>
  <c r="AF28" i="5" s="1"/>
  <c r="AI28" i="5"/>
  <c r="E29" i="5"/>
  <c r="F29" i="5"/>
  <c r="G29" i="5"/>
  <c r="H29" i="5"/>
  <c r="I29" i="5"/>
  <c r="J29" i="5"/>
  <c r="AI29" i="5"/>
  <c r="E30" i="5"/>
  <c r="F30" i="5"/>
  <c r="G30" i="5"/>
  <c r="H30" i="5"/>
  <c r="I30" i="5"/>
  <c r="J30" i="5"/>
  <c r="AI30" i="5"/>
  <c r="E31" i="5"/>
  <c r="AD31" i="5" s="1"/>
  <c r="F31" i="5"/>
  <c r="G31" i="5"/>
  <c r="H31" i="5"/>
  <c r="I31" i="5"/>
  <c r="J31" i="5"/>
  <c r="AC31" i="5" s="1"/>
  <c r="AI31" i="5"/>
  <c r="E32" i="5"/>
  <c r="AD32" i="5" s="1"/>
  <c r="F32" i="5"/>
  <c r="G32" i="5"/>
  <c r="H32" i="5"/>
  <c r="I32" i="5"/>
  <c r="J32" i="5"/>
  <c r="R33" i="5"/>
  <c r="T33" i="5"/>
  <c r="U33" i="5"/>
  <c r="V33" i="5"/>
  <c r="W33" i="5"/>
  <c r="X33" i="5"/>
  <c r="Y33" i="5"/>
  <c r="E34" i="5"/>
  <c r="AD34" i="5" s="1"/>
  <c r="F34" i="5"/>
  <c r="K34" i="5" s="1"/>
  <c r="L34" i="5" s="1"/>
  <c r="M34" i="5" s="1"/>
  <c r="G34" i="5"/>
  <c r="H34" i="5"/>
  <c r="I34" i="5"/>
  <c r="J34" i="5"/>
  <c r="Q34" i="5" s="1"/>
  <c r="AI34" i="5"/>
  <c r="E35" i="5"/>
  <c r="AD35" i="5" s="1"/>
  <c r="F35" i="5"/>
  <c r="G35" i="5"/>
  <c r="H35" i="5"/>
  <c r="I35" i="5"/>
  <c r="J35" i="5"/>
  <c r="Q35" i="5"/>
  <c r="AI35" i="5"/>
  <c r="E36" i="5"/>
  <c r="AD36" i="5" s="1"/>
  <c r="F36" i="5"/>
  <c r="G36" i="5"/>
  <c r="H36" i="5"/>
  <c r="I36" i="5"/>
  <c r="J36" i="5"/>
  <c r="Q36" i="5" s="1"/>
  <c r="AI36" i="5"/>
  <c r="E37" i="5"/>
  <c r="F37" i="5"/>
  <c r="G37" i="5"/>
  <c r="H37" i="5"/>
  <c r="I37" i="5"/>
  <c r="J37" i="5"/>
  <c r="AC37" i="5" s="1"/>
  <c r="AI37" i="5"/>
  <c r="E38" i="5"/>
  <c r="AD38" i="5" s="1"/>
  <c r="F38" i="5"/>
  <c r="G38" i="5"/>
  <c r="K38" i="5" s="1"/>
  <c r="H38" i="5"/>
  <c r="I38" i="5"/>
  <c r="J38" i="5"/>
  <c r="AI38" i="5"/>
  <c r="E39" i="5"/>
  <c r="AD39" i="5" s="1"/>
  <c r="F39" i="5"/>
  <c r="K39" i="5" s="1"/>
  <c r="G39" i="5"/>
  <c r="H39" i="5"/>
  <c r="I39" i="5"/>
  <c r="J39" i="5"/>
  <c r="AI39" i="5"/>
  <c r="E40" i="5"/>
  <c r="AD40" i="5" s="1"/>
  <c r="F40" i="5"/>
  <c r="G40" i="5"/>
  <c r="K40" i="5" s="1"/>
  <c r="H40" i="5"/>
  <c r="I40" i="5"/>
  <c r="J40" i="5"/>
  <c r="AC40" i="5" s="1"/>
  <c r="R41" i="5"/>
  <c r="T41" i="5"/>
  <c r="U41" i="5"/>
  <c r="V41" i="5"/>
  <c r="W41" i="5"/>
  <c r="X41" i="5"/>
  <c r="Y41" i="5"/>
  <c r="E42" i="5"/>
  <c r="AD42" i="5" s="1"/>
  <c r="F42" i="5"/>
  <c r="K42" i="5" s="1"/>
  <c r="G42" i="5"/>
  <c r="H42" i="5"/>
  <c r="I42" i="5"/>
  <c r="J42" i="5"/>
  <c r="AI42" i="5"/>
  <c r="E43" i="5"/>
  <c r="AD43" i="5" s="1"/>
  <c r="F43" i="5"/>
  <c r="G43" i="5"/>
  <c r="H43" i="5"/>
  <c r="I43" i="5"/>
  <c r="J43" i="5"/>
  <c r="AI43" i="5"/>
  <c r="E44" i="5"/>
  <c r="AD44" i="5" s="1"/>
  <c r="F44" i="5"/>
  <c r="G44" i="5"/>
  <c r="H44" i="5"/>
  <c r="I44" i="5"/>
  <c r="J44" i="5"/>
  <c r="AC44" i="5" s="1"/>
  <c r="AE44" i="5" s="1"/>
  <c r="AI44" i="5"/>
  <c r="AI46" i="5"/>
  <c r="AC47" i="5"/>
  <c r="AD47" i="5"/>
  <c r="AI47" i="5"/>
  <c r="AJ47" i="5"/>
  <c r="Z48" i="5"/>
  <c r="AC48" i="5"/>
  <c r="AE48" i="5" s="1"/>
  <c r="AD48" i="5"/>
  <c r="AJ48" i="5"/>
  <c r="R49" i="5"/>
  <c r="T49" i="5"/>
  <c r="Z49" i="5" s="1"/>
  <c r="U49" i="5"/>
  <c r="V49" i="5"/>
  <c r="W49" i="5"/>
  <c r="X49" i="5"/>
  <c r="Y49" i="5"/>
  <c r="AC50" i="5"/>
  <c r="AE50" i="5" s="1"/>
  <c r="AD50" i="5"/>
  <c r="AI50" i="5"/>
  <c r="AJ50" i="5"/>
  <c r="Z51" i="5"/>
  <c r="AC51" i="5"/>
  <c r="AD51" i="5"/>
  <c r="AI51" i="5"/>
  <c r="AJ51" i="5"/>
  <c r="Z52" i="5"/>
  <c r="AC52" i="5"/>
  <c r="AF52" i="5" s="1"/>
  <c r="AD52" i="5"/>
  <c r="AI52" i="5"/>
  <c r="AJ52" i="5"/>
  <c r="Z53" i="5"/>
  <c r="AC53" i="5"/>
  <c r="AD53" i="5"/>
  <c r="AI53" i="5"/>
  <c r="AJ53" i="5"/>
  <c r="Z54" i="5"/>
  <c r="AC54" i="5"/>
  <c r="AE54" i="5"/>
  <c r="AD54" i="5"/>
  <c r="AI54" i="5"/>
  <c r="AJ54" i="5"/>
  <c r="Z55" i="5"/>
  <c r="AC55" i="5"/>
  <c r="AE55" i="5" s="1"/>
  <c r="AD55" i="5"/>
  <c r="AI55" i="5"/>
  <c r="AJ55" i="5"/>
  <c r="Z56" i="5"/>
  <c r="AC56" i="5"/>
  <c r="AD56" i="5"/>
  <c r="AJ56" i="5"/>
  <c r="L57" i="5"/>
  <c r="M57" i="5" s="1"/>
  <c r="R57" i="5"/>
  <c r="T57" i="5"/>
  <c r="U57" i="5"/>
  <c r="V57" i="5"/>
  <c r="W57" i="5"/>
  <c r="X57" i="5"/>
  <c r="Y57" i="5"/>
  <c r="R60" i="5"/>
  <c r="C4" i="6"/>
  <c r="M4" i="6"/>
  <c r="X4" i="6"/>
  <c r="C14" i="6"/>
  <c r="C15" i="6" s="1"/>
  <c r="C16" i="6" s="1"/>
  <c r="C18" i="6" s="1"/>
  <c r="C19" i="6" s="1"/>
  <c r="C20" i="6" s="1"/>
  <c r="C21" i="6" s="1"/>
  <c r="C22" i="6" s="1"/>
  <c r="C23" i="6" s="1"/>
  <c r="C24" i="6" s="1"/>
  <c r="C26" i="6" s="1"/>
  <c r="C27" i="6" s="1"/>
  <c r="C28" i="6" s="1"/>
  <c r="C29" i="6" s="1"/>
  <c r="C30" i="6" s="1"/>
  <c r="C31" i="6" s="1"/>
  <c r="C32" i="6" s="1"/>
  <c r="C34" i="6" s="1"/>
  <c r="C35" i="6" s="1"/>
  <c r="C36" i="6" s="1"/>
  <c r="C37" i="6" s="1"/>
  <c r="C38" i="6" s="1"/>
  <c r="C39" i="6" s="1"/>
  <c r="C40" i="6" s="1"/>
  <c r="C42" i="6" s="1"/>
  <c r="AD10" i="6"/>
  <c r="AI10" i="6"/>
  <c r="AC11" i="6"/>
  <c r="AI11" i="6"/>
  <c r="AD12" i="6"/>
  <c r="AC12" i="6"/>
  <c r="AE12" i="6" s="1"/>
  <c r="AI12" i="6"/>
  <c r="AD13" i="6"/>
  <c r="AC13" i="6"/>
  <c r="AE13" i="6" s="1"/>
  <c r="AI13" i="6"/>
  <c r="AC14" i="6"/>
  <c r="AF14" i="6" s="1"/>
  <c r="AI14" i="6"/>
  <c r="AD15" i="6"/>
  <c r="AI15" i="6"/>
  <c r="AD16" i="6"/>
  <c r="R17" i="6"/>
  <c r="T17" i="6"/>
  <c r="U17" i="6"/>
  <c r="V17" i="6"/>
  <c r="W17" i="6"/>
  <c r="X17" i="6"/>
  <c r="Y17" i="6"/>
  <c r="E18" i="6"/>
  <c r="AD18" i="6" s="1"/>
  <c r="F18" i="6"/>
  <c r="G18" i="6"/>
  <c r="H18" i="6"/>
  <c r="I18" i="6"/>
  <c r="J18" i="6"/>
  <c r="AC18" i="6" s="1"/>
  <c r="AI18" i="6"/>
  <c r="E19" i="6"/>
  <c r="AD19" i="6" s="1"/>
  <c r="F19" i="6"/>
  <c r="G19" i="6"/>
  <c r="H19" i="6"/>
  <c r="I19" i="6"/>
  <c r="J19" i="6"/>
  <c r="AI19" i="6"/>
  <c r="E20" i="6"/>
  <c r="AD20" i="6" s="1"/>
  <c r="F20" i="6"/>
  <c r="G20" i="6"/>
  <c r="H20" i="6"/>
  <c r="I20" i="6"/>
  <c r="J20" i="6"/>
  <c r="AI20" i="6"/>
  <c r="E21" i="6"/>
  <c r="AD21" i="6" s="1"/>
  <c r="F21" i="6"/>
  <c r="G21" i="6"/>
  <c r="H21" i="6"/>
  <c r="I21" i="6"/>
  <c r="J21" i="6"/>
  <c r="AC21" i="6" s="1"/>
  <c r="AF21" i="6" s="1"/>
  <c r="AI21" i="6"/>
  <c r="E22" i="6"/>
  <c r="AD22" i="6" s="1"/>
  <c r="F22" i="6"/>
  <c r="G22" i="6"/>
  <c r="H22" i="6"/>
  <c r="I22" i="6"/>
  <c r="J22" i="6"/>
  <c r="AC22" i="6" s="1"/>
  <c r="AI22" i="6"/>
  <c r="E23" i="6"/>
  <c r="AD23" i="6" s="1"/>
  <c r="F23" i="6"/>
  <c r="G23" i="6"/>
  <c r="H23" i="6"/>
  <c r="I23" i="6"/>
  <c r="J23" i="6"/>
  <c r="AC23" i="6" s="1"/>
  <c r="AI23" i="6"/>
  <c r="E24" i="6"/>
  <c r="AD24" i="6" s="1"/>
  <c r="F24" i="6"/>
  <c r="G24" i="6"/>
  <c r="H24" i="6"/>
  <c r="I24" i="6"/>
  <c r="J24" i="6"/>
  <c r="R25" i="6"/>
  <c r="T25" i="6"/>
  <c r="U25" i="6"/>
  <c r="V25" i="6"/>
  <c r="W25" i="6"/>
  <c r="X25" i="6"/>
  <c r="Y25" i="6"/>
  <c r="E26" i="6"/>
  <c r="AD26" i="6" s="1"/>
  <c r="F26" i="6"/>
  <c r="G26" i="6"/>
  <c r="H26" i="6"/>
  <c r="I26" i="6"/>
  <c r="J26" i="6"/>
  <c r="AC26" i="6" s="1"/>
  <c r="AE26" i="6" s="1"/>
  <c r="AI26" i="6"/>
  <c r="E27" i="6"/>
  <c r="AD27" i="6" s="1"/>
  <c r="F27" i="6"/>
  <c r="G27" i="6"/>
  <c r="H27" i="6"/>
  <c r="I27" i="6"/>
  <c r="J27" i="6"/>
  <c r="AC27" i="6" s="1"/>
  <c r="AI27" i="6"/>
  <c r="E28" i="6"/>
  <c r="AD28" i="6" s="1"/>
  <c r="F28" i="6"/>
  <c r="G28" i="6"/>
  <c r="H28" i="6"/>
  <c r="I28" i="6"/>
  <c r="J28" i="6"/>
  <c r="AI28" i="6"/>
  <c r="E29" i="6"/>
  <c r="F29" i="6"/>
  <c r="G29" i="6"/>
  <c r="H29" i="6"/>
  <c r="I29" i="6"/>
  <c r="J29" i="6"/>
  <c r="AI29" i="6"/>
  <c r="E30" i="6"/>
  <c r="AD30" i="6" s="1"/>
  <c r="F30" i="6"/>
  <c r="G30" i="6"/>
  <c r="H30" i="6"/>
  <c r="I30" i="6"/>
  <c r="J30" i="6"/>
  <c r="AC30" i="6" s="1"/>
  <c r="AF30" i="6" s="1"/>
  <c r="AI30" i="6"/>
  <c r="E31" i="6"/>
  <c r="AD31" i="6" s="1"/>
  <c r="F31" i="6"/>
  <c r="G31" i="6"/>
  <c r="H31" i="6"/>
  <c r="I31" i="6"/>
  <c r="J31" i="6"/>
  <c r="AI31" i="6"/>
  <c r="E32" i="6"/>
  <c r="AD32" i="6" s="1"/>
  <c r="F32" i="6"/>
  <c r="G32" i="6"/>
  <c r="H32" i="6"/>
  <c r="I32" i="6"/>
  <c r="J32" i="6"/>
  <c r="AC32" i="6" s="1"/>
  <c r="AF32" i="6" s="1"/>
  <c r="R33" i="6"/>
  <c r="T33" i="6"/>
  <c r="U33" i="6"/>
  <c r="V33" i="6"/>
  <c r="W33" i="6"/>
  <c r="X33" i="6"/>
  <c r="Y33" i="6"/>
  <c r="E34" i="6"/>
  <c r="AD34" i="6" s="1"/>
  <c r="F34" i="6"/>
  <c r="G34" i="6"/>
  <c r="H34" i="6"/>
  <c r="I34" i="6"/>
  <c r="J34" i="6"/>
  <c r="AC34" i="6" s="1"/>
  <c r="AE34" i="6" s="1"/>
  <c r="AI34" i="6"/>
  <c r="E35" i="6"/>
  <c r="AD35" i="6" s="1"/>
  <c r="F35" i="6"/>
  <c r="G35" i="6"/>
  <c r="H35" i="6"/>
  <c r="I35" i="6"/>
  <c r="J35" i="6"/>
  <c r="AC35" i="6" s="1"/>
  <c r="AF35" i="6" s="1"/>
  <c r="AI35" i="6"/>
  <c r="E36" i="6"/>
  <c r="F36" i="6"/>
  <c r="G36" i="6"/>
  <c r="H36" i="6"/>
  <c r="I36" i="6"/>
  <c r="J36" i="6"/>
  <c r="AC36" i="6" s="1"/>
  <c r="AE36" i="6" s="1"/>
  <c r="AI36" i="6"/>
  <c r="AD37" i="6"/>
  <c r="AI37" i="6"/>
  <c r="AD38" i="6"/>
  <c r="AC38" i="6"/>
  <c r="AF38" i="6" s="1"/>
  <c r="AI38" i="6"/>
  <c r="AI39" i="6"/>
  <c r="AD40" i="6"/>
  <c r="R41" i="6"/>
  <c r="T41" i="6"/>
  <c r="U41" i="6"/>
  <c r="V41" i="6"/>
  <c r="W41" i="6"/>
  <c r="X41" i="6"/>
  <c r="Y41" i="6"/>
  <c r="AC43" i="6"/>
  <c r="AF43" i="6" s="1"/>
  <c r="AD43" i="6"/>
  <c r="AI43" i="6"/>
  <c r="Z44" i="6"/>
  <c r="AC44" i="6"/>
  <c r="AF44" i="6" s="1"/>
  <c r="AD44" i="6"/>
  <c r="AI44" i="6"/>
  <c r="AJ44" i="6"/>
  <c r="Z45" i="6"/>
  <c r="AC45" i="6"/>
  <c r="AF45" i="6" s="1"/>
  <c r="AD45" i="6"/>
  <c r="AI45" i="6"/>
  <c r="AJ45" i="6"/>
  <c r="Z46" i="6"/>
  <c r="AC46" i="6"/>
  <c r="AF46" i="6" s="1"/>
  <c r="AD46" i="6"/>
  <c r="AI46" i="6"/>
  <c r="AJ46" i="6"/>
  <c r="Z47" i="6"/>
  <c r="AC47" i="6"/>
  <c r="AF47" i="6" s="1"/>
  <c r="AD47" i="6"/>
  <c r="AI47" i="6"/>
  <c r="AJ47" i="6"/>
  <c r="Z48" i="6"/>
  <c r="AC48" i="6"/>
  <c r="AF48" i="6" s="1"/>
  <c r="AD48" i="6"/>
  <c r="AJ48" i="6"/>
  <c r="R49" i="6"/>
  <c r="T49" i="6"/>
  <c r="U49" i="6"/>
  <c r="V49" i="6"/>
  <c r="W49" i="6"/>
  <c r="X49" i="6"/>
  <c r="Y49" i="6"/>
  <c r="R52" i="6"/>
  <c r="C4" i="7"/>
  <c r="M4" i="7"/>
  <c r="X4" i="7"/>
  <c r="AC10" i="7"/>
  <c r="AF10" i="7" s="1"/>
  <c r="AD10" i="7"/>
  <c r="AI10" i="7"/>
  <c r="AJ10" i="7"/>
  <c r="Z11" i="7"/>
  <c r="AC11" i="7"/>
  <c r="AE11" i="7" s="1"/>
  <c r="AD11" i="7"/>
  <c r="AI11" i="7"/>
  <c r="AJ11" i="7"/>
  <c r="AC12" i="7"/>
  <c r="AF12" i="7" s="1"/>
  <c r="AI12" i="7"/>
  <c r="C26" i="7"/>
  <c r="C27" i="7" s="1"/>
  <c r="C28" i="7" s="1"/>
  <c r="C29" i="7" s="1"/>
  <c r="C30" i="7" s="1"/>
  <c r="C31" i="7" s="1"/>
  <c r="C32" i="7" s="1"/>
  <c r="C34" i="7" s="1"/>
  <c r="C35" i="7" s="1"/>
  <c r="C36" i="7" s="1"/>
  <c r="C37" i="7" s="1"/>
  <c r="C38" i="7" s="1"/>
  <c r="C39" i="7" s="1"/>
  <c r="C40" i="7" s="1"/>
  <c r="C42" i="7" s="1"/>
  <c r="C43" i="7" s="1"/>
  <c r="C44" i="7" s="1"/>
  <c r="C45" i="7" s="1"/>
  <c r="C46" i="7" s="1"/>
  <c r="C47" i="7" s="1"/>
  <c r="AD13" i="7"/>
  <c r="AI13" i="7"/>
  <c r="AI14" i="7"/>
  <c r="AD15" i="7"/>
  <c r="AI15" i="7"/>
  <c r="AC16" i="7"/>
  <c r="AE16" i="7" s="1"/>
  <c r="R17" i="7"/>
  <c r="T17" i="7"/>
  <c r="U17" i="7"/>
  <c r="V17" i="7"/>
  <c r="W17" i="7"/>
  <c r="X17" i="7"/>
  <c r="Y17" i="7"/>
  <c r="AD18" i="7"/>
  <c r="AI18" i="7"/>
  <c r="AD19" i="7"/>
  <c r="AC19" i="7"/>
  <c r="AI19" i="7"/>
  <c r="AD20" i="7"/>
  <c r="AI20" i="7"/>
  <c r="AD21" i="7"/>
  <c r="AC21" i="7"/>
  <c r="AI21" i="7"/>
  <c r="AI22" i="7"/>
  <c r="AI23" i="7"/>
  <c r="AD24" i="7"/>
  <c r="R25" i="7"/>
  <c r="T25" i="7"/>
  <c r="U25" i="7"/>
  <c r="V25" i="7"/>
  <c r="W25" i="7"/>
  <c r="X25" i="7"/>
  <c r="Y25" i="7"/>
  <c r="E26" i="7"/>
  <c r="Q26" i="7"/>
  <c r="F26" i="7"/>
  <c r="G26" i="7"/>
  <c r="H26" i="7"/>
  <c r="I26" i="7"/>
  <c r="J26" i="7"/>
  <c r="AD26" i="7"/>
  <c r="AI26" i="7"/>
  <c r="E27" i="7"/>
  <c r="AD27" i="7" s="1"/>
  <c r="F27" i="7"/>
  <c r="G27" i="7"/>
  <c r="H27" i="7"/>
  <c r="I27" i="7"/>
  <c r="J27" i="7"/>
  <c r="AI27" i="7"/>
  <c r="E28" i="7"/>
  <c r="F28" i="7"/>
  <c r="G28" i="7"/>
  <c r="H28" i="7"/>
  <c r="I28" i="7"/>
  <c r="J28" i="7"/>
  <c r="AC28" i="7" s="1"/>
  <c r="AE28" i="7" s="1"/>
  <c r="AI28" i="7"/>
  <c r="E29" i="7"/>
  <c r="AD29" i="7" s="1"/>
  <c r="F29" i="7"/>
  <c r="G29" i="7"/>
  <c r="H29" i="7"/>
  <c r="I29" i="7"/>
  <c r="J29" i="7"/>
  <c r="AC29" i="7" s="1"/>
  <c r="AE29" i="7" s="1"/>
  <c r="AI29" i="7"/>
  <c r="E30" i="7"/>
  <c r="AD30" i="7" s="1"/>
  <c r="F30" i="7"/>
  <c r="K30" i="7" s="1"/>
  <c r="G30" i="7"/>
  <c r="H30" i="7"/>
  <c r="I30" i="7"/>
  <c r="J30" i="7"/>
  <c r="AI30" i="7"/>
  <c r="E31" i="7"/>
  <c r="AD31" i="7" s="1"/>
  <c r="F31" i="7"/>
  <c r="G31" i="7"/>
  <c r="H31" i="7"/>
  <c r="I31" i="7"/>
  <c r="J31" i="7"/>
  <c r="AI31" i="7"/>
  <c r="E32" i="7"/>
  <c r="AD32" i="7" s="1"/>
  <c r="F32" i="7"/>
  <c r="G32" i="7"/>
  <c r="H32" i="7"/>
  <c r="I32" i="7"/>
  <c r="J32" i="7"/>
  <c r="R33" i="7"/>
  <c r="T33" i="7"/>
  <c r="Z33" i="7" s="1"/>
  <c r="U33" i="7"/>
  <c r="V33" i="7"/>
  <c r="W33" i="7"/>
  <c r="X33" i="7"/>
  <c r="Y33" i="7"/>
  <c r="E34" i="7"/>
  <c r="F34" i="7"/>
  <c r="G34" i="7"/>
  <c r="K34" i="7" s="1"/>
  <c r="L34" i="7" s="1"/>
  <c r="M34" i="7" s="1"/>
  <c r="H34" i="7"/>
  <c r="I34" i="7"/>
  <c r="J34" i="7"/>
  <c r="AC34" i="7" s="1"/>
  <c r="AD34" i="7"/>
  <c r="AI34" i="7"/>
  <c r="E35" i="7"/>
  <c r="AD35" i="7" s="1"/>
  <c r="F35" i="7"/>
  <c r="G35" i="7"/>
  <c r="H35" i="7"/>
  <c r="I35" i="7"/>
  <c r="J35" i="7"/>
  <c r="AC35" i="7" s="1"/>
  <c r="AE35" i="7" s="1"/>
  <c r="AI35" i="7"/>
  <c r="E36" i="7"/>
  <c r="F36" i="7"/>
  <c r="G36" i="7"/>
  <c r="K36" i="7" s="1"/>
  <c r="H36" i="7"/>
  <c r="I36" i="7"/>
  <c r="J36" i="7"/>
  <c r="AI36" i="7"/>
  <c r="E37" i="7"/>
  <c r="F37" i="7"/>
  <c r="G37" i="7"/>
  <c r="H37" i="7"/>
  <c r="K37" i="7" s="1"/>
  <c r="I37" i="7"/>
  <c r="J37" i="7"/>
  <c r="AC37" i="7" s="1"/>
  <c r="AI37" i="7"/>
  <c r="E38" i="7"/>
  <c r="AD38" i="7" s="1"/>
  <c r="F38" i="7"/>
  <c r="G38" i="7"/>
  <c r="H38" i="7"/>
  <c r="I38" i="7"/>
  <c r="K38" i="7" s="1"/>
  <c r="J38" i="7"/>
  <c r="AI38" i="7"/>
  <c r="E39" i="7"/>
  <c r="AD39" i="7" s="1"/>
  <c r="F39" i="7"/>
  <c r="G39" i="7"/>
  <c r="H39" i="7"/>
  <c r="I39" i="7"/>
  <c r="J39" i="7"/>
  <c r="AI39" i="7"/>
  <c r="E40" i="7"/>
  <c r="F40" i="7"/>
  <c r="G40" i="7"/>
  <c r="H40" i="7"/>
  <c r="I40" i="7"/>
  <c r="J40" i="7"/>
  <c r="R41" i="7"/>
  <c r="T41" i="7"/>
  <c r="U41" i="7"/>
  <c r="V41" i="7"/>
  <c r="Z41" i="7" s="1"/>
  <c r="W41" i="7"/>
  <c r="X41" i="7"/>
  <c r="Y41" i="7"/>
  <c r="E42" i="7"/>
  <c r="AD42" i="7" s="1"/>
  <c r="F42" i="7"/>
  <c r="G42" i="7"/>
  <c r="H42" i="7"/>
  <c r="I42" i="7"/>
  <c r="J42" i="7"/>
  <c r="AI42" i="7"/>
  <c r="E43" i="7"/>
  <c r="AD43" i="7" s="1"/>
  <c r="F43" i="7"/>
  <c r="G43" i="7"/>
  <c r="H43" i="7"/>
  <c r="I43" i="7"/>
  <c r="J43" i="7"/>
  <c r="AI43" i="7"/>
  <c r="E44" i="7"/>
  <c r="AD44" i="7" s="1"/>
  <c r="F44" i="7"/>
  <c r="G44" i="7"/>
  <c r="H44" i="7"/>
  <c r="I44" i="7"/>
  <c r="J44" i="7"/>
  <c r="AI44" i="7"/>
  <c r="AD45" i="7"/>
  <c r="AC45" i="7"/>
  <c r="AF45" i="7" s="1"/>
  <c r="AI45" i="7"/>
  <c r="AD46" i="7"/>
  <c r="AI46" i="7"/>
  <c r="AD48" i="7"/>
  <c r="R49" i="7"/>
  <c r="T49" i="7"/>
  <c r="U49" i="7"/>
  <c r="V49" i="7"/>
  <c r="W49" i="7"/>
  <c r="X49" i="7"/>
  <c r="Y49" i="7"/>
  <c r="AC50" i="7"/>
  <c r="AF50" i="7" s="1"/>
  <c r="AD50" i="7"/>
  <c r="AI50" i="7"/>
  <c r="AJ50" i="7"/>
  <c r="AC51" i="7"/>
  <c r="AE51" i="7" s="1"/>
  <c r="AD51" i="7"/>
  <c r="AI51" i="7"/>
  <c r="AJ51" i="7"/>
  <c r="Z52" i="7"/>
  <c r="AC52" i="7"/>
  <c r="AF52" i="7" s="1"/>
  <c r="AD52" i="7"/>
  <c r="AI52" i="7"/>
  <c r="AJ52" i="7"/>
  <c r="Z53" i="7"/>
  <c r="AC53" i="7"/>
  <c r="AD53" i="7"/>
  <c r="AI53" i="7"/>
  <c r="AJ53" i="7"/>
  <c r="Z54" i="7"/>
  <c r="AC54" i="7"/>
  <c r="AF54" i="7" s="1"/>
  <c r="AD54" i="7"/>
  <c r="AI54" i="7"/>
  <c r="AJ54" i="7"/>
  <c r="Z55" i="7"/>
  <c r="AC55" i="7"/>
  <c r="AF55" i="7"/>
  <c r="AD55" i="7"/>
  <c r="AI55" i="7"/>
  <c r="AJ55" i="7"/>
  <c r="Z56" i="7"/>
  <c r="AC56" i="7"/>
  <c r="AE56" i="7" s="1"/>
  <c r="AG56" i="7" s="1"/>
  <c r="AD56" i="7"/>
  <c r="AF56" i="7"/>
  <c r="AJ56" i="7"/>
  <c r="L57" i="7"/>
  <c r="M57" i="7" s="1"/>
  <c r="R57" i="7"/>
  <c r="T57" i="7"/>
  <c r="U57" i="7"/>
  <c r="V57" i="7"/>
  <c r="W57" i="7"/>
  <c r="X57" i="7"/>
  <c r="Y57" i="7"/>
  <c r="R60" i="7"/>
  <c r="C4" i="9"/>
  <c r="M4" i="9"/>
  <c r="X4" i="9"/>
  <c r="AC10" i="9"/>
  <c r="AF10" i="9" s="1"/>
  <c r="AD10" i="9"/>
  <c r="AI10" i="9"/>
  <c r="AJ10" i="9"/>
  <c r="AC11" i="9"/>
  <c r="AF11" i="9" s="1"/>
  <c r="AD11" i="9"/>
  <c r="AI11" i="9"/>
  <c r="AJ11" i="9"/>
  <c r="AC12" i="9"/>
  <c r="AE12" i="9" s="1"/>
  <c r="AD12" i="9"/>
  <c r="AI12" i="9"/>
  <c r="AJ12" i="9"/>
  <c r="AC13" i="9"/>
  <c r="AD13" i="9"/>
  <c r="AI13" i="9"/>
  <c r="AJ13" i="9"/>
  <c r="AI14" i="9"/>
  <c r="C18" i="9"/>
  <c r="C19" i="9" s="1"/>
  <c r="C20" i="9" s="1"/>
  <c r="C21" i="9" s="1"/>
  <c r="C22" i="9" s="1"/>
  <c r="C23" i="9" s="1"/>
  <c r="C24" i="9" s="1"/>
  <c r="C26" i="9" s="1"/>
  <c r="C27" i="9" s="1"/>
  <c r="C28" i="9" s="1"/>
  <c r="C29" i="9" s="1"/>
  <c r="C30" i="9" s="1"/>
  <c r="C31" i="9" s="1"/>
  <c r="C32" i="9" s="1"/>
  <c r="C34" i="9" s="1"/>
  <c r="C35" i="9" s="1"/>
  <c r="C36" i="9" s="1"/>
  <c r="C37" i="9" s="1"/>
  <c r="C38" i="9" s="1"/>
  <c r="C39" i="9" s="1"/>
  <c r="C40" i="9" s="1"/>
  <c r="C42" i="9" s="1"/>
  <c r="C43" i="9" s="1"/>
  <c r="C44" i="9" s="1"/>
  <c r="C45" i="9" s="1"/>
  <c r="C46" i="9" s="1"/>
  <c r="C47" i="9" s="1"/>
  <c r="C48" i="9" s="1"/>
  <c r="C50" i="9" s="1"/>
  <c r="AC15" i="9"/>
  <c r="AE15" i="9" s="1"/>
  <c r="AD15" i="9"/>
  <c r="AI15" i="9"/>
  <c r="T17" i="9"/>
  <c r="U17" i="9"/>
  <c r="V17" i="9"/>
  <c r="W17" i="9"/>
  <c r="X17" i="9"/>
  <c r="Y17" i="9"/>
  <c r="E18" i="9"/>
  <c r="AD18" i="9" s="1"/>
  <c r="F18" i="9"/>
  <c r="G18" i="9"/>
  <c r="H18" i="9"/>
  <c r="I18" i="9"/>
  <c r="J18" i="9"/>
  <c r="AI18" i="9"/>
  <c r="E19" i="9"/>
  <c r="F19" i="9"/>
  <c r="G19" i="9"/>
  <c r="H19" i="9"/>
  <c r="I19" i="9"/>
  <c r="J19" i="9"/>
  <c r="AC19" i="9" s="1"/>
  <c r="AI19" i="9"/>
  <c r="E20" i="9"/>
  <c r="AD20" i="9" s="1"/>
  <c r="F20" i="9"/>
  <c r="K20" i="9" s="1"/>
  <c r="G20" i="9"/>
  <c r="H20" i="9"/>
  <c r="I20" i="9"/>
  <c r="J20" i="9"/>
  <c r="AI20" i="9"/>
  <c r="E21" i="9"/>
  <c r="AD21" i="9" s="1"/>
  <c r="F21" i="9"/>
  <c r="G21" i="9"/>
  <c r="H21" i="9"/>
  <c r="I21" i="9"/>
  <c r="J21" i="9"/>
  <c r="AI21" i="9"/>
  <c r="E22" i="9"/>
  <c r="F22" i="9"/>
  <c r="G22" i="9"/>
  <c r="K22" i="9" s="1"/>
  <c r="H22" i="9"/>
  <c r="I22" i="9"/>
  <c r="J22" i="9"/>
  <c r="AC22" i="9" s="1"/>
  <c r="AI22" i="9"/>
  <c r="E23" i="9"/>
  <c r="F23" i="9"/>
  <c r="G23" i="9"/>
  <c r="H23" i="9"/>
  <c r="I23" i="9"/>
  <c r="J23" i="9"/>
  <c r="AI23" i="9"/>
  <c r="E24" i="9"/>
  <c r="AD24" i="9" s="1"/>
  <c r="F24" i="9"/>
  <c r="G24" i="9"/>
  <c r="H24" i="9"/>
  <c r="I24" i="9"/>
  <c r="J24" i="9"/>
  <c r="R25" i="9"/>
  <c r="T25" i="9"/>
  <c r="Z25" i="9" s="1"/>
  <c r="U25" i="9"/>
  <c r="V25" i="9"/>
  <c r="W25" i="9"/>
  <c r="X25" i="9"/>
  <c r="Y25" i="9"/>
  <c r="E26" i="9"/>
  <c r="AD26" i="9" s="1"/>
  <c r="F26" i="9"/>
  <c r="G26" i="9"/>
  <c r="H26" i="9"/>
  <c r="I26" i="9"/>
  <c r="J26" i="9"/>
  <c r="AC26" i="9" s="1"/>
  <c r="AE26" i="9" s="1"/>
  <c r="AI26" i="9"/>
  <c r="E27" i="9"/>
  <c r="F27" i="9"/>
  <c r="G27" i="9"/>
  <c r="H27" i="9"/>
  <c r="I27" i="9"/>
  <c r="J27" i="9"/>
  <c r="AI27" i="9"/>
  <c r="E28" i="9"/>
  <c r="Q28" i="9" s="1"/>
  <c r="F28" i="9"/>
  <c r="G28" i="9"/>
  <c r="H28" i="9"/>
  <c r="I28" i="9"/>
  <c r="J28" i="9"/>
  <c r="AI28" i="9"/>
  <c r="E29" i="9"/>
  <c r="Q29" i="9" s="1"/>
  <c r="F29" i="9"/>
  <c r="G29" i="9"/>
  <c r="H29" i="9"/>
  <c r="I29" i="9"/>
  <c r="J29" i="9"/>
  <c r="AI29" i="9"/>
  <c r="E30" i="9"/>
  <c r="AD30" i="9" s="1"/>
  <c r="F30" i="9"/>
  <c r="G30" i="9"/>
  <c r="H30" i="9"/>
  <c r="I30" i="9"/>
  <c r="K30" i="9" s="1"/>
  <c r="J30" i="9"/>
  <c r="AI30" i="9"/>
  <c r="E31" i="9"/>
  <c r="F31" i="9"/>
  <c r="G31" i="9"/>
  <c r="H31" i="9"/>
  <c r="I31" i="9"/>
  <c r="J31" i="9"/>
  <c r="AI31" i="9"/>
  <c r="E32" i="9"/>
  <c r="AD32" i="9" s="1"/>
  <c r="F32" i="9"/>
  <c r="G32" i="9"/>
  <c r="H32" i="9"/>
  <c r="I32" i="9"/>
  <c r="J32" i="9"/>
  <c r="R33" i="9"/>
  <c r="T33" i="9"/>
  <c r="U33" i="9"/>
  <c r="V33" i="9"/>
  <c r="W33" i="9"/>
  <c r="X33" i="9"/>
  <c r="Y33" i="9"/>
  <c r="E34" i="9"/>
  <c r="AD34" i="9"/>
  <c r="F34" i="9"/>
  <c r="G34" i="9"/>
  <c r="H34" i="9"/>
  <c r="I34" i="9"/>
  <c r="J34" i="9"/>
  <c r="AC34" i="9" s="1"/>
  <c r="AE34" i="9" s="1"/>
  <c r="AI34" i="9"/>
  <c r="E35" i="9"/>
  <c r="F35" i="9"/>
  <c r="G35" i="9"/>
  <c r="H35" i="9"/>
  <c r="I35" i="9"/>
  <c r="J35" i="9"/>
  <c r="AC35" i="9" s="1"/>
  <c r="AI35" i="9"/>
  <c r="E36" i="9"/>
  <c r="AD36" i="9" s="1"/>
  <c r="F36" i="9"/>
  <c r="G36" i="9"/>
  <c r="K36" i="9" s="1"/>
  <c r="H36" i="9"/>
  <c r="I36" i="9"/>
  <c r="J36" i="9"/>
  <c r="AI36" i="9"/>
  <c r="E37" i="9"/>
  <c r="F37" i="9"/>
  <c r="G37" i="9"/>
  <c r="H37" i="9"/>
  <c r="I37" i="9"/>
  <c r="J37" i="9"/>
  <c r="AC37" i="9" s="1"/>
  <c r="AI37" i="9"/>
  <c r="E38" i="9"/>
  <c r="AD38" i="9" s="1"/>
  <c r="F38" i="9"/>
  <c r="G38" i="9"/>
  <c r="H38" i="9"/>
  <c r="I38" i="9"/>
  <c r="J38" i="9"/>
  <c r="AI38" i="9"/>
  <c r="E39" i="9"/>
  <c r="AD39" i="9" s="1"/>
  <c r="F39" i="9"/>
  <c r="K39" i="9" s="1"/>
  <c r="G39" i="9"/>
  <c r="H39" i="9"/>
  <c r="I39" i="9"/>
  <c r="J39" i="9"/>
  <c r="AC39" i="9" s="1"/>
  <c r="AF39" i="9" s="1"/>
  <c r="AI39" i="9"/>
  <c r="E40" i="9"/>
  <c r="F40" i="9"/>
  <c r="G40" i="9"/>
  <c r="K40" i="9" s="1"/>
  <c r="L40" i="9" s="1"/>
  <c r="N40" i="9" s="1"/>
  <c r="H40" i="9"/>
  <c r="I40" i="9"/>
  <c r="J40" i="9"/>
  <c r="R41" i="9"/>
  <c r="T41" i="9"/>
  <c r="U41" i="9"/>
  <c r="V41" i="9"/>
  <c r="W41" i="9"/>
  <c r="X41" i="9"/>
  <c r="Y41" i="9"/>
  <c r="E42" i="9"/>
  <c r="AD42" i="9" s="1"/>
  <c r="F42" i="9"/>
  <c r="G42" i="9"/>
  <c r="H42" i="9"/>
  <c r="I42" i="9"/>
  <c r="J42" i="9"/>
  <c r="Q42" i="9" s="1"/>
  <c r="AI42" i="9"/>
  <c r="E43" i="9"/>
  <c r="F43" i="9"/>
  <c r="G43" i="9"/>
  <c r="H43" i="9"/>
  <c r="I43" i="9"/>
  <c r="J43" i="9"/>
  <c r="AD43" i="9"/>
  <c r="AI43" i="9"/>
  <c r="E44" i="9"/>
  <c r="F44" i="9"/>
  <c r="G44" i="9"/>
  <c r="H44" i="9"/>
  <c r="I44" i="9"/>
  <c r="J44" i="9"/>
  <c r="AD44" i="9"/>
  <c r="AI44" i="9"/>
  <c r="AC45" i="9"/>
  <c r="AD45" i="9"/>
  <c r="AG45" i="9" s="1"/>
  <c r="AI45" i="9"/>
  <c r="AC46" i="9"/>
  <c r="AF46" i="9" s="1"/>
  <c r="AI46" i="9"/>
  <c r="AD47" i="9"/>
  <c r="AI47" i="9"/>
  <c r="AD48" i="9"/>
  <c r="R49" i="9"/>
  <c r="T49" i="9"/>
  <c r="U49" i="9"/>
  <c r="V49" i="9"/>
  <c r="W49" i="9"/>
  <c r="X49" i="9"/>
  <c r="Y49" i="9"/>
  <c r="AC51" i="9"/>
  <c r="AF51" i="9" s="1"/>
  <c r="AD51" i="9"/>
  <c r="AI51" i="9"/>
  <c r="Z52" i="9"/>
  <c r="AC52" i="9"/>
  <c r="AE52" i="9" s="1"/>
  <c r="AD52" i="9"/>
  <c r="AI52" i="9"/>
  <c r="AJ52" i="9"/>
  <c r="Z53" i="9"/>
  <c r="AC53" i="9"/>
  <c r="AD53" i="9"/>
  <c r="AI53" i="9"/>
  <c r="AJ53" i="9"/>
  <c r="Z54" i="9"/>
  <c r="AC54" i="9"/>
  <c r="AD54" i="9"/>
  <c r="AI54" i="9"/>
  <c r="AJ54" i="9"/>
  <c r="Z55" i="9"/>
  <c r="AC55" i="9"/>
  <c r="AD55" i="9"/>
  <c r="AI55" i="9"/>
  <c r="AJ55" i="9"/>
  <c r="Z56" i="9"/>
  <c r="AC56" i="9"/>
  <c r="AE56" i="9" s="1"/>
  <c r="AD56" i="9"/>
  <c r="AF56" i="9"/>
  <c r="AJ56" i="9"/>
  <c r="O57" i="9"/>
  <c r="R57" i="9"/>
  <c r="T57" i="9"/>
  <c r="Z57" i="9" s="1"/>
  <c r="U57" i="9"/>
  <c r="V57" i="9"/>
  <c r="W57" i="9"/>
  <c r="X57" i="9"/>
  <c r="Y57" i="9"/>
  <c r="R60" i="9"/>
  <c r="C4" i="11"/>
  <c r="M4" i="11"/>
  <c r="X4" i="11"/>
  <c r="AC10" i="11"/>
  <c r="AE10" i="11" s="1"/>
  <c r="AD10" i="11"/>
  <c r="AI10" i="11"/>
  <c r="AJ10" i="11"/>
  <c r="AC11" i="11"/>
  <c r="AE11" i="11" s="1"/>
  <c r="AD11" i="11"/>
  <c r="AI11" i="11"/>
  <c r="AJ11" i="11"/>
  <c r="AC12" i="11"/>
  <c r="AD12" i="11"/>
  <c r="AI12" i="11"/>
  <c r="AJ12" i="11"/>
  <c r="AC13" i="11"/>
  <c r="AE13" i="11" s="1"/>
  <c r="AD13" i="11"/>
  <c r="AI13" i="11"/>
  <c r="AJ13" i="11"/>
  <c r="AD14" i="11"/>
  <c r="AI14" i="11"/>
  <c r="C18" i="11"/>
  <c r="C19" i="11" s="1"/>
  <c r="C20" i="11" s="1"/>
  <c r="C21" i="11" s="1"/>
  <c r="C22" i="11" s="1"/>
  <c r="C23" i="11" s="1"/>
  <c r="C24" i="11" s="1"/>
  <c r="C26" i="11" s="1"/>
  <c r="C27" i="11" s="1"/>
  <c r="C28" i="11" s="1"/>
  <c r="C29" i="11" s="1"/>
  <c r="C30" i="11" s="1"/>
  <c r="C31" i="11" s="1"/>
  <c r="C32" i="11" s="1"/>
  <c r="C34" i="11" s="1"/>
  <c r="C35" i="11" s="1"/>
  <c r="C36" i="11" s="1"/>
  <c r="C37" i="11" s="1"/>
  <c r="C38" i="11" s="1"/>
  <c r="C39" i="11" s="1"/>
  <c r="C40" i="11" s="1"/>
  <c r="C42" i="11" s="1"/>
  <c r="C43" i="11" s="1"/>
  <c r="C44" i="11" s="1"/>
  <c r="C45" i="11" s="1"/>
  <c r="C46" i="11" s="1"/>
  <c r="C47" i="11" s="1"/>
  <c r="C48" i="11" s="1"/>
  <c r="AD15" i="11"/>
  <c r="AI15" i="11"/>
  <c r="AC16" i="11"/>
  <c r="AE16" i="11" s="1"/>
  <c r="R17" i="11"/>
  <c r="T17" i="11"/>
  <c r="U17" i="11"/>
  <c r="V17" i="11"/>
  <c r="W17" i="11"/>
  <c r="X17" i="11"/>
  <c r="Y17" i="11"/>
  <c r="E18" i="11"/>
  <c r="AD18" i="11" s="1"/>
  <c r="F18" i="11"/>
  <c r="G18" i="11"/>
  <c r="H18" i="11"/>
  <c r="I18" i="11"/>
  <c r="J18" i="11"/>
  <c r="Q18" i="11" s="1"/>
  <c r="AI18" i="11"/>
  <c r="E19" i="11"/>
  <c r="F19" i="11"/>
  <c r="G19" i="11"/>
  <c r="H19" i="11"/>
  <c r="I19" i="11"/>
  <c r="J19" i="11"/>
  <c r="AC19" i="11" s="1"/>
  <c r="AE19" i="11" s="1"/>
  <c r="AI19" i="11"/>
  <c r="E20" i="11"/>
  <c r="AD20" i="11" s="1"/>
  <c r="F20" i="11"/>
  <c r="G20" i="11"/>
  <c r="H20" i="11"/>
  <c r="I20" i="11"/>
  <c r="J20" i="11"/>
  <c r="AI20" i="11"/>
  <c r="E21" i="11"/>
  <c r="AD21" i="11" s="1"/>
  <c r="F21" i="11"/>
  <c r="G21" i="11"/>
  <c r="H21" i="11"/>
  <c r="I21" i="11"/>
  <c r="J21" i="11"/>
  <c r="AI21" i="11"/>
  <c r="E22" i="11"/>
  <c r="AD22" i="11" s="1"/>
  <c r="F22" i="11"/>
  <c r="G22" i="11"/>
  <c r="H22" i="11"/>
  <c r="I22" i="11"/>
  <c r="J22" i="11"/>
  <c r="AI22" i="11"/>
  <c r="E23" i="11"/>
  <c r="F23" i="11"/>
  <c r="G23" i="11"/>
  <c r="H23" i="11"/>
  <c r="I23" i="11"/>
  <c r="J23" i="11"/>
  <c r="AC23" i="11" s="1"/>
  <c r="AI23" i="11"/>
  <c r="E24" i="11"/>
  <c r="AD24" i="11" s="1"/>
  <c r="F24" i="11"/>
  <c r="G24" i="11"/>
  <c r="H24" i="11"/>
  <c r="I24" i="11"/>
  <c r="J24" i="11"/>
  <c r="AC24" i="11"/>
  <c r="R25" i="11"/>
  <c r="T25" i="11"/>
  <c r="U25" i="11"/>
  <c r="V25" i="11"/>
  <c r="W25" i="11"/>
  <c r="X25" i="11"/>
  <c r="Y25" i="11"/>
  <c r="E26" i="11"/>
  <c r="AD26" i="11" s="1"/>
  <c r="F26" i="11"/>
  <c r="G26" i="11"/>
  <c r="H26" i="11"/>
  <c r="I26" i="11"/>
  <c r="J26" i="11"/>
  <c r="AC26" i="11" s="1"/>
  <c r="AE26" i="11" s="1"/>
  <c r="AI26" i="11"/>
  <c r="E27" i="11"/>
  <c r="F27" i="11"/>
  <c r="G27" i="11"/>
  <c r="H27" i="11"/>
  <c r="I27" i="11"/>
  <c r="J27" i="11"/>
  <c r="AD27" i="11"/>
  <c r="AI27" i="11"/>
  <c r="E28" i="11"/>
  <c r="F28" i="11"/>
  <c r="G28" i="11"/>
  <c r="H28" i="11"/>
  <c r="I28" i="11"/>
  <c r="J28" i="11"/>
  <c r="AC28" i="11" s="1"/>
  <c r="AE28" i="11" s="1"/>
  <c r="AD28" i="11"/>
  <c r="AI28" i="11"/>
  <c r="E29" i="11"/>
  <c r="F29" i="11"/>
  <c r="G29" i="11"/>
  <c r="H29" i="11"/>
  <c r="I29" i="11"/>
  <c r="J29" i="11"/>
  <c r="AC29" i="11" s="1"/>
  <c r="AF29" i="11" s="1"/>
  <c r="AI29" i="11"/>
  <c r="E30" i="11"/>
  <c r="F30" i="11"/>
  <c r="K30" i="11" s="1"/>
  <c r="G30" i="11"/>
  <c r="H30" i="11"/>
  <c r="I30" i="11"/>
  <c r="J30" i="11"/>
  <c r="AC30" i="11" s="1"/>
  <c r="AD30" i="11"/>
  <c r="AI30" i="11"/>
  <c r="E31" i="11"/>
  <c r="AD31" i="11"/>
  <c r="F31" i="11"/>
  <c r="G31" i="11"/>
  <c r="H31" i="11"/>
  <c r="I31" i="11"/>
  <c r="J31" i="11"/>
  <c r="AI31" i="11"/>
  <c r="E32" i="11"/>
  <c r="F32" i="11"/>
  <c r="G32" i="11"/>
  <c r="H32" i="11"/>
  <c r="I32" i="11"/>
  <c r="J32" i="11"/>
  <c r="AC32" i="11" s="1"/>
  <c r="AF32" i="11" s="1"/>
  <c r="R33" i="11"/>
  <c r="T33" i="11"/>
  <c r="U33" i="11"/>
  <c r="V33" i="11"/>
  <c r="W33" i="11"/>
  <c r="X33" i="11"/>
  <c r="Y33" i="11"/>
  <c r="E34" i="11"/>
  <c r="F34" i="11"/>
  <c r="G34" i="11"/>
  <c r="H34" i="11"/>
  <c r="I34" i="11"/>
  <c r="J34" i="11"/>
  <c r="AC34" i="11"/>
  <c r="AF34" i="11" s="1"/>
  <c r="AI34" i="11"/>
  <c r="E35" i="11"/>
  <c r="AD35" i="11" s="1"/>
  <c r="F35" i="11"/>
  <c r="G35" i="11"/>
  <c r="H35" i="11"/>
  <c r="I35" i="11"/>
  <c r="J35" i="11"/>
  <c r="AI35" i="11"/>
  <c r="E36" i="11"/>
  <c r="AD36" i="11" s="1"/>
  <c r="F36" i="11"/>
  <c r="G36" i="11"/>
  <c r="H36" i="11"/>
  <c r="K36" i="11" s="1"/>
  <c r="L36" i="11" s="1"/>
  <c r="AJ36" i="11" s="1"/>
  <c r="I36" i="11"/>
  <c r="J36" i="11"/>
  <c r="AI36" i="11"/>
  <c r="E37" i="11"/>
  <c r="AD37" i="11" s="1"/>
  <c r="F37" i="11"/>
  <c r="G37" i="11"/>
  <c r="H37" i="11"/>
  <c r="K37" i="11" s="1"/>
  <c r="L37" i="11" s="1"/>
  <c r="I37" i="11"/>
  <c r="J37" i="11"/>
  <c r="AC37" i="11" s="1"/>
  <c r="AF37" i="11" s="1"/>
  <c r="AI37" i="11"/>
  <c r="E38" i="11"/>
  <c r="AD38" i="11" s="1"/>
  <c r="F38" i="11"/>
  <c r="G38" i="11"/>
  <c r="H38" i="11"/>
  <c r="I38" i="11"/>
  <c r="J38" i="11"/>
  <c r="AC38" i="11" s="1"/>
  <c r="AI38" i="11"/>
  <c r="E39" i="11"/>
  <c r="F39" i="11"/>
  <c r="G39" i="11"/>
  <c r="H39" i="11"/>
  <c r="I39" i="11"/>
  <c r="J39" i="11"/>
  <c r="AC39" i="11" s="1"/>
  <c r="AI39" i="11"/>
  <c r="E40" i="11"/>
  <c r="AD40" i="11" s="1"/>
  <c r="F40" i="11"/>
  <c r="G40" i="11"/>
  <c r="H40" i="11"/>
  <c r="I40" i="11"/>
  <c r="J40" i="11"/>
  <c r="AC40" i="11" s="1"/>
  <c r="R41" i="11"/>
  <c r="T41" i="11"/>
  <c r="U41" i="11"/>
  <c r="V41" i="11"/>
  <c r="W41" i="11"/>
  <c r="X41" i="11"/>
  <c r="Y41" i="11"/>
  <c r="E42" i="11"/>
  <c r="AD42" i="11" s="1"/>
  <c r="F42" i="11"/>
  <c r="G42" i="11"/>
  <c r="H42" i="11"/>
  <c r="I42" i="11"/>
  <c r="J42" i="11"/>
  <c r="AC42" i="11" s="1"/>
  <c r="AE42" i="11" s="1"/>
  <c r="AI42" i="11"/>
  <c r="E43" i="11"/>
  <c r="AD43" i="11" s="1"/>
  <c r="F43" i="11"/>
  <c r="G43" i="11"/>
  <c r="H43" i="11"/>
  <c r="I43" i="11"/>
  <c r="J43" i="11"/>
  <c r="AI43" i="11"/>
  <c r="AD44" i="11"/>
  <c r="AI44" i="11"/>
  <c r="AD45" i="11"/>
  <c r="AI45" i="11"/>
  <c r="AD46" i="11"/>
  <c r="AI46" i="11"/>
  <c r="AC47" i="11"/>
  <c r="AI47" i="11"/>
  <c r="R49" i="11"/>
  <c r="T49" i="11"/>
  <c r="U49" i="11"/>
  <c r="V49" i="11"/>
  <c r="W49" i="11"/>
  <c r="X49" i="11"/>
  <c r="Y49" i="11"/>
  <c r="AC50" i="11"/>
  <c r="AF50" i="11" s="1"/>
  <c r="AD50" i="11"/>
  <c r="AI50" i="11"/>
  <c r="Z51" i="11"/>
  <c r="AC51" i="11"/>
  <c r="AF51" i="11" s="1"/>
  <c r="AD51" i="11"/>
  <c r="AI51" i="11"/>
  <c r="AJ51" i="11"/>
  <c r="Z52" i="11"/>
  <c r="AC52" i="11"/>
  <c r="AF52" i="11" s="1"/>
  <c r="AD52" i="11"/>
  <c r="AI52" i="11"/>
  <c r="AJ52" i="11"/>
  <c r="Z53" i="11"/>
  <c r="AC53" i="11"/>
  <c r="AE53" i="11" s="1"/>
  <c r="AD53" i="11"/>
  <c r="AF53" i="11"/>
  <c r="AI53" i="11"/>
  <c r="AJ53" i="11"/>
  <c r="Z54" i="11"/>
  <c r="AC54" i="11"/>
  <c r="AE54" i="11" s="1"/>
  <c r="AD54" i="11"/>
  <c r="AI54" i="11"/>
  <c r="AJ54" i="11"/>
  <c r="Z55" i="11"/>
  <c r="AC55" i="11"/>
  <c r="AD55" i="11"/>
  <c r="AI55" i="11"/>
  <c r="AJ55" i="11"/>
  <c r="Z56" i="11"/>
  <c r="AC56" i="11"/>
  <c r="AE56" i="11" s="1"/>
  <c r="AD56" i="11"/>
  <c r="AJ56" i="11"/>
  <c r="O57" i="11"/>
  <c r="R57" i="11"/>
  <c r="T57" i="11"/>
  <c r="U57" i="11"/>
  <c r="V57" i="11"/>
  <c r="W57" i="11"/>
  <c r="X57" i="11"/>
  <c r="Y57" i="11"/>
  <c r="R60" i="11"/>
  <c r="C4" i="12"/>
  <c r="M4" i="12"/>
  <c r="X4" i="12"/>
  <c r="Z10" i="12"/>
  <c r="AC10" i="12"/>
  <c r="AF10" i="12" s="1"/>
  <c r="AD10" i="12"/>
  <c r="AI10" i="12"/>
  <c r="AJ10" i="12"/>
  <c r="AD11" i="12"/>
  <c r="AI11" i="12"/>
  <c r="C18" i="12"/>
  <c r="C19" i="12" s="1"/>
  <c r="C20" i="12" s="1"/>
  <c r="C21" i="12" s="1"/>
  <c r="C22" i="12" s="1"/>
  <c r="C23" i="12" s="1"/>
  <c r="C24" i="12" s="1"/>
  <c r="C26" i="12" s="1"/>
  <c r="C27" i="12" s="1"/>
  <c r="C28" i="12" s="1"/>
  <c r="C29" i="12" s="1"/>
  <c r="C30" i="12" s="1"/>
  <c r="C31" i="12" s="1"/>
  <c r="C32" i="12" s="1"/>
  <c r="C34" i="12" s="1"/>
  <c r="C35" i="12" s="1"/>
  <c r="C36" i="12" s="1"/>
  <c r="C37" i="12" s="1"/>
  <c r="C38" i="12" s="1"/>
  <c r="C39" i="12" s="1"/>
  <c r="C40" i="12" s="1"/>
  <c r="C42" i="12" s="1"/>
  <c r="C43" i="12" s="1"/>
  <c r="C44" i="12" s="1"/>
  <c r="C45" i="12" s="1"/>
  <c r="C46" i="12" s="1"/>
  <c r="AD12" i="12"/>
  <c r="AI12" i="12"/>
  <c r="AD13" i="12"/>
  <c r="AI13" i="12"/>
  <c r="AD14" i="12"/>
  <c r="AI14" i="12"/>
  <c r="AI15" i="12"/>
  <c r="AD16" i="12"/>
  <c r="R17" i="12"/>
  <c r="T17" i="12"/>
  <c r="U17" i="12"/>
  <c r="V17" i="12"/>
  <c r="W17" i="12"/>
  <c r="X17" i="12"/>
  <c r="Y17" i="12"/>
  <c r="E18" i="12"/>
  <c r="AD18" i="12" s="1"/>
  <c r="F18" i="12"/>
  <c r="G18" i="12"/>
  <c r="H18" i="12"/>
  <c r="I18" i="12"/>
  <c r="J18" i="12"/>
  <c r="AI18" i="12"/>
  <c r="E19" i="12"/>
  <c r="AD19" i="12" s="1"/>
  <c r="F19" i="12"/>
  <c r="G19" i="12"/>
  <c r="H19" i="12"/>
  <c r="I19" i="12"/>
  <c r="J19" i="12"/>
  <c r="AI19" i="12"/>
  <c r="E20" i="12"/>
  <c r="AD20" i="12" s="1"/>
  <c r="F20" i="12"/>
  <c r="G20" i="12"/>
  <c r="H20" i="12"/>
  <c r="I20" i="12"/>
  <c r="J20" i="12"/>
  <c r="AI20" i="12"/>
  <c r="E21" i="12"/>
  <c r="AD21" i="12" s="1"/>
  <c r="F21" i="12"/>
  <c r="G21" i="12"/>
  <c r="H21" i="12"/>
  <c r="I21" i="12"/>
  <c r="J21" i="12"/>
  <c r="AI21" i="12"/>
  <c r="E22" i="12"/>
  <c r="AD22" i="12" s="1"/>
  <c r="F22" i="12"/>
  <c r="G22" i="12"/>
  <c r="H22" i="12"/>
  <c r="I22" i="12"/>
  <c r="J22" i="12"/>
  <c r="AI22" i="12"/>
  <c r="E23" i="12"/>
  <c r="F23" i="12"/>
  <c r="G23" i="12"/>
  <c r="H23" i="12"/>
  <c r="I23" i="12"/>
  <c r="K23" i="12" s="1"/>
  <c r="L23" i="12" s="1"/>
  <c r="AJ23" i="12" s="1"/>
  <c r="J23" i="12"/>
  <c r="AI23" i="12"/>
  <c r="E24" i="12"/>
  <c r="AD24" i="12" s="1"/>
  <c r="F24" i="12"/>
  <c r="G24" i="12"/>
  <c r="H24" i="12"/>
  <c r="I24" i="12"/>
  <c r="J24" i="12"/>
  <c r="AC24" i="12" s="1"/>
  <c r="R25" i="12"/>
  <c r="T25" i="12"/>
  <c r="U25" i="12"/>
  <c r="V25" i="12"/>
  <c r="W25" i="12"/>
  <c r="X25" i="12"/>
  <c r="Y25" i="12"/>
  <c r="E26" i="12"/>
  <c r="AD26" i="12" s="1"/>
  <c r="F26" i="12"/>
  <c r="G26" i="12"/>
  <c r="H26" i="12"/>
  <c r="I26" i="12"/>
  <c r="J26" i="12"/>
  <c r="AI26" i="12"/>
  <c r="E27" i="12"/>
  <c r="AD27" i="12" s="1"/>
  <c r="F27" i="12"/>
  <c r="K27" i="12" s="1"/>
  <c r="L27" i="12" s="1"/>
  <c r="M27" i="12" s="1"/>
  <c r="G27" i="12"/>
  <c r="H27" i="12"/>
  <c r="I27" i="12"/>
  <c r="J27" i="12"/>
  <c r="AI27" i="12"/>
  <c r="E28" i="12"/>
  <c r="AD28" i="12" s="1"/>
  <c r="F28" i="12"/>
  <c r="G28" i="12"/>
  <c r="K28" i="12" s="1"/>
  <c r="H28" i="12"/>
  <c r="I28" i="12"/>
  <c r="J28" i="12"/>
  <c r="AC28" i="12" s="1"/>
  <c r="AF28" i="12" s="1"/>
  <c r="AI28" i="12"/>
  <c r="E29" i="12"/>
  <c r="F29" i="12"/>
  <c r="K29" i="12" s="1"/>
  <c r="G29" i="12"/>
  <c r="H29" i="12"/>
  <c r="I29" i="12"/>
  <c r="J29" i="12"/>
  <c r="AC29" i="12" s="1"/>
  <c r="AI29" i="12"/>
  <c r="E30" i="12"/>
  <c r="AD30" i="12" s="1"/>
  <c r="F30" i="12"/>
  <c r="G30" i="12"/>
  <c r="H30" i="12"/>
  <c r="I30" i="12"/>
  <c r="J30" i="12"/>
  <c r="AI30" i="12"/>
  <c r="E31" i="12"/>
  <c r="AD31" i="12" s="1"/>
  <c r="F31" i="12"/>
  <c r="G31" i="12"/>
  <c r="H31" i="12"/>
  <c r="I31" i="12"/>
  <c r="J31" i="12"/>
  <c r="AI31" i="12"/>
  <c r="E32" i="12"/>
  <c r="F32" i="12"/>
  <c r="G32" i="12"/>
  <c r="H32" i="12"/>
  <c r="I32" i="12"/>
  <c r="J32" i="12"/>
  <c r="AC32" i="12" s="1"/>
  <c r="O32" i="12"/>
  <c r="AD32" i="12"/>
  <c r="R33" i="12"/>
  <c r="T33" i="12"/>
  <c r="U33" i="12"/>
  <c r="V33" i="12"/>
  <c r="Z33" i="12" s="1"/>
  <c r="W33" i="12"/>
  <c r="X33" i="12"/>
  <c r="Y33" i="12"/>
  <c r="E34" i="12"/>
  <c r="AD34" i="12" s="1"/>
  <c r="F34" i="12"/>
  <c r="G34" i="12"/>
  <c r="H34" i="12"/>
  <c r="I34" i="12"/>
  <c r="K34" i="12" s="1"/>
  <c r="J34" i="12"/>
  <c r="AC34" i="12" s="1"/>
  <c r="AE34" i="12" s="1"/>
  <c r="AI34" i="12"/>
  <c r="E35" i="12"/>
  <c r="AD35" i="12" s="1"/>
  <c r="F35" i="12"/>
  <c r="K35" i="12" s="1"/>
  <c r="G35" i="12"/>
  <c r="H35" i="12"/>
  <c r="I35" i="12"/>
  <c r="J35" i="12"/>
  <c r="AI35" i="12"/>
  <c r="E36" i="12"/>
  <c r="F36" i="12"/>
  <c r="G36" i="12"/>
  <c r="H36" i="12"/>
  <c r="I36" i="12"/>
  <c r="J36" i="12"/>
  <c r="AI36" i="12"/>
  <c r="E37" i="12"/>
  <c r="F37" i="12"/>
  <c r="G37" i="12"/>
  <c r="H37" i="12"/>
  <c r="I37" i="12"/>
  <c r="J37" i="12"/>
  <c r="AC37" i="12" s="1"/>
  <c r="AI37" i="12"/>
  <c r="E38" i="12"/>
  <c r="AD38" i="12" s="1"/>
  <c r="F38" i="12"/>
  <c r="G38" i="12"/>
  <c r="H38" i="12"/>
  <c r="I38" i="12"/>
  <c r="J38" i="12"/>
  <c r="AI38" i="12"/>
  <c r="E39" i="12"/>
  <c r="AD39" i="12" s="1"/>
  <c r="AG39" i="12" s="1"/>
  <c r="F39" i="12"/>
  <c r="G39" i="12"/>
  <c r="H39" i="12"/>
  <c r="I39" i="12"/>
  <c r="J39" i="12"/>
  <c r="Q39" i="12" s="1"/>
  <c r="AI39" i="12"/>
  <c r="E40" i="12"/>
  <c r="AD40" i="12" s="1"/>
  <c r="F40" i="12"/>
  <c r="G40" i="12"/>
  <c r="H40" i="12"/>
  <c r="I40" i="12"/>
  <c r="J40" i="12"/>
  <c r="AC40" i="12" s="1"/>
  <c r="R41" i="12"/>
  <c r="T41" i="12"/>
  <c r="U41" i="12"/>
  <c r="V41" i="12"/>
  <c r="W41" i="12"/>
  <c r="X41" i="12"/>
  <c r="Y41" i="12"/>
  <c r="E42" i="12"/>
  <c r="AD42" i="12" s="1"/>
  <c r="F42" i="12"/>
  <c r="G42" i="12"/>
  <c r="H42" i="12"/>
  <c r="I42" i="12"/>
  <c r="J42" i="12"/>
  <c r="Q42" i="12" s="1"/>
  <c r="AI42" i="12"/>
  <c r="E43" i="12"/>
  <c r="AD43" i="12" s="1"/>
  <c r="F43" i="12"/>
  <c r="G43" i="12"/>
  <c r="H43" i="12"/>
  <c r="I43" i="12"/>
  <c r="J43" i="12"/>
  <c r="AI43" i="12"/>
  <c r="E44" i="12"/>
  <c r="AD44" i="12" s="1"/>
  <c r="F44" i="12"/>
  <c r="G44" i="12"/>
  <c r="H44" i="12"/>
  <c r="I44" i="12"/>
  <c r="J44" i="12"/>
  <c r="AC44" i="12" s="1"/>
  <c r="AE44" i="12" s="1"/>
  <c r="AI44" i="12"/>
  <c r="E45" i="12"/>
  <c r="AD45" i="12" s="1"/>
  <c r="F45" i="12"/>
  <c r="G45" i="12"/>
  <c r="H45" i="12"/>
  <c r="I45" i="12"/>
  <c r="J45" i="12"/>
  <c r="Q45" i="12" s="1"/>
  <c r="AI45" i="12"/>
  <c r="AD47" i="12"/>
  <c r="AI47" i="12"/>
  <c r="AC48" i="12"/>
  <c r="AE48" i="12" s="1"/>
  <c r="AD48" i="12"/>
  <c r="AJ48" i="12"/>
  <c r="R49" i="12"/>
  <c r="T49" i="12"/>
  <c r="U49" i="12"/>
  <c r="Z49" i="12" s="1"/>
  <c r="V49" i="12"/>
  <c r="W49" i="12"/>
  <c r="X49" i="12"/>
  <c r="Y49" i="12"/>
  <c r="AC50" i="12"/>
  <c r="AF50" i="12" s="1"/>
  <c r="AD50" i="12"/>
  <c r="AI50" i="12"/>
  <c r="AJ50" i="12"/>
  <c r="Z51" i="12"/>
  <c r="AC51" i="12"/>
  <c r="AF51" i="12" s="1"/>
  <c r="AD51" i="12"/>
  <c r="AI51" i="12"/>
  <c r="AJ51" i="12"/>
  <c r="Z52" i="12"/>
  <c r="AC52" i="12"/>
  <c r="AD52" i="12"/>
  <c r="AI52" i="12"/>
  <c r="AJ52" i="12"/>
  <c r="Z53" i="12"/>
  <c r="AC53" i="12"/>
  <c r="AF53" i="12" s="1"/>
  <c r="AE53" i="12"/>
  <c r="AD53" i="12"/>
  <c r="AI53" i="12"/>
  <c r="AJ53" i="12"/>
  <c r="Z54" i="12"/>
  <c r="AC54" i="12"/>
  <c r="AF54" i="12" s="1"/>
  <c r="AD54" i="12"/>
  <c r="AI54" i="12"/>
  <c r="AJ54" i="12"/>
  <c r="Z55" i="12"/>
  <c r="AC55" i="12"/>
  <c r="AF55" i="12" s="1"/>
  <c r="AD55" i="12"/>
  <c r="AI55" i="12"/>
  <c r="AJ55" i="12"/>
  <c r="Z56" i="12"/>
  <c r="AC56" i="12"/>
  <c r="AE56" i="12" s="1"/>
  <c r="AD56" i="12"/>
  <c r="AJ56" i="12"/>
  <c r="L57" i="12"/>
  <c r="M57" i="12" s="1"/>
  <c r="T57" i="12"/>
  <c r="U57" i="12"/>
  <c r="V57" i="12"/>
  <c r="W57" i="12"/>
  <c r="X57" i="12"/>
  <c r="Y57" i="12"/>
  <c r="R60" i="12"/>
  <c r="C4" i="13"/>
  <c r="M4" i="13"/>
  <c r="X4" i="13"/>
  <c r="AC10" i="13"/>
  <c r="AF10" i="13" s="1"/>
  <c r="AD10" i="13"/>
  <c r="AI10" i="13"/>
  <c r="AC11" i="13"/>
  <c r="AF11" i="13" s="1"/>
  <c r="AD11" i="13"/>
  <c r="AC13" i="13"/>
  <c r="AD13" i="13"/>
  <c r="AC15" i="13"/>
  <c r="AD15" i="13"/>
  <c r="AC16" i="13"/>
  <c r="AE16" i="13" s="1"/>
  <c r="R17" i="13"/>
  <c r="T17" i="13"/>
  <c r="U17" i="13"/>
  <c r="Z17" i="13" s="1"/>
  <c r="V17" i="13"/>
  <c r="W17" i="13"/>
  <c r="X17" i="13"/>
  <c r="Y17" i="13"/>
  <c r="E18" i="13"/>
  <c r="AD18" i="13" s="1"/>
  <c r="F18" i="13"/>
  <c r="G18" i="13"/>
  <c r="H18" i="13"/>
  <c r="I18" i="13"/>
  <c r="J18" i="13"/>
  <c r="AC18" i="13" s="1"/>
  <c r="AI18" i="13"/>
  <c r="E19" i="13"/>
  <c r="AD19" i="13" s="1"/>
  <c r="F19" i="13"/>
  <c r="G19" i="13"/>
  <c r="H19" i="13"/>
  <c r="I19" i="13"/>
  <c r="J19" i="13"/>
  <c r="AI19" i="13"/>
  <c r="E20" i="13"/>
  <c r="AD20" i="13" s="1"/>
  <c r="F20" i="13"/>
  <c r="G20" i="13"/>
  <c r="H20" i="13"/>
  <c r="I20" i="13"/>
  <c r="J20" i="13"/>
  <c r="AC20" i="13" s="1"/>
  <c r="AE20" i="13" s="1"/>
  <c r="AI20" i="13"/>
  <c r="E21" i="13"/>
  <c r="F21" i="13"/>
  <c r="G21" i="13"/>
  <c r="K21" i="13" s="1"/>
  <c r="L21" i="13" s="1"/>
  <c r="N21" i="13" s="1"/>
  <c r="H21" i="13"/>
  <c r="I21" i="13"/>
  <c r="J21" i="13"/>
  <c r="AI21" i="13"/>
  <c r="E22" i="13"/>
  <c r="F22" i="13"/>
  <c r="G22" i="13"/>
  <c r="H22" i="13"/>
  <c r="I22" i="13"/>
  <c r="J22" i="13"/>
  <c r="AC22" i="13" s="1"/>
  <c r="AE22" i="13" s="1"/>
  <c r="AI22" i="13"/>
  <c r="E23" i="13"/>
  <c r="AD23" i="13" s="1"/>
  <c r="F23" i="13"/>
  <c r="G23" i="13"/>
  <c r="H23" i="13"/>
  <c r="I23" i="13"/>
  <c r="J23" i="13"/>
  <c r="AI23" i="13"/>
  <c r="E24" i="13"/>
  <c r="F24" i="13"/>
  <c r="K24" i="13" s="1"/>
  <c r="G24" i="13"/>
  <c r="H24" i="13"/>
  <c r="I24" i="13"/>
  <c r="J24" i="13"/>
  <c r="AC24" i="13" s="1"/>
  <c r="R25" i="13"/>
  <c r="T25" i="13"/>
  <c r="U25" i="13"/>
  <c r="V25" i="13"/>
  <c r="W25" i="13"/>
  <c r="X25" i="13"/>
  <c r="Y25" i="13"/>
  <c r="E26" i="13"/>
  <c r="AD26" i="13" s="1"/>
  <c r="F26" i="13"/>
  <c r="G26" i="13"/>
  <c r="H26" i="13"/>
  <c r="I26" i="13"/>
  <c r="J26" i="13"/>
  <c r="AC26" i="13" s="1"/>
  <c r="AI26" i="13"/>
  <c r="E27" i="13"/>
  <c r="AD27" i="13" s="1"/>
  <c r="F27" i="13"/>
  <c r="K27" i="13" s="1"/>
  <c r="G27" i="13"/>
  <c r="H27" i="13"/>
  <c r="I27" i="13"/>
  <c r="J27" i="13"/>
  <c r="AI27" i="13"/>
  <c r="E28" i="13"/>
  <c r="F28" i="13"/>
  <c r="G28" i="13"/>
  <c r="K28" i="13" s="1"/>
  <c r="L28" i="13" s="1"/>
  <c r="AJ28" i="13" s="1"/>
  <c r="H28" i="13"/>
  <c r="I28" i="13"/>
  <c r="J28" i="13"/>
  <c r="AC28" i="13" s="1"/>
  <c r="AE28" i="13" s="1"/>
  <c r="AI28" i="13"/>
  <c r="E29" i="13"/>
  <c r="AD29" i="13" s="1"/>
  <c r="F29" i="13"/>
  <c r="G29" i="13"/>
  <c r="H29" i="13"/>
  <c r="I29" i="13"/>
  <c r="J29" i="13"/>
  <c r="AC29" i="13" s="1"/>
  <c r="AI29" i="13"/>
  <c r="E30" i="13"/>
  <c r="AD30" i="13" s="1"/>
  <c r="F30" i="13"/>
  <c r="G30" i="13"/>
  <c r="H30" i="13"/>
  <c r="I30" i="13"/>
  <c r="J30" i="13"/>
  <c r="Q30" i="13" s="1"/>
  <c r="AI30" i="13"/>
  <c r="E31" i="13"/>
  <c r="AD31" i="13" s="1"/>
  <c r="F31" i="13"/>
  <c r="G31" i="13"/>
  <c r="H31" i="13"/>
  <c r="I31" i="13"/>
  <c r="J31" i="13"/>
  <c r="AI31" i="13"/>
  <c r="E32" i="13"/>
  <c r="AD32" i="13" s="1"/>
  <c r="F32" i="13"/>
  <c r="G32" i="13"/>
  <c r="H32" i="13"/>
  <c r="I32" i="13"/>
  <c r="J32" i="13"/>
  <c r="O32" i="13"/>
  <c r="R33" i="13"/>
  <c r="T33" i="13"/>
  <c r="Z33" i="13" s="1"/>
  <c r="U33" i="13"/>
  <c r="V33" i="13"/>
  <c r="W33" i="13"/>
  <c r="X33" i="13"/>
  <c r="Y33" i="13"/>
  <c r="E34" i="13"/>
  <c r="AD34" i="13" s="1"/>
  <c r="F34" i="13"/>
  <c r="G34" i="13"/>
  <c r="H34" i="13"/>
  <c r="I34" i="13"/>
  <c r="J34" i="13"/>
  <c r="AC34" i="13" s="1"/>
  <c r="AE34" i="13" s="1"/>
  <c r="AI34" i="13"/>
  <c r="E35" i="13"/>
  <c r="F35" i="13"/>
  <c r="G35" i="13"/>
  <c r="H35" i="13"/>
  <c r="I35" i="13"/>
  <c r="J35" i="13"/>
  <c r="AI35" i="13"/>
  <c r="E36" i="13"/>
  <c r="AD36" i="13" s="1"/>
  <c r="F36" i="13"/>
  <c r="G36" i="13"/>
  <c r="H36" i="13"/>
  <c r="I36" i="13"/>
  <c r="J36" i="13"/>
  <c r="AC36" i="13" s="1"/>
  <c r="AE36" i="13" s="1"/>
  <c r="AI36" i="13"/>
  <c r="E37" i="13"/>
  <c r="AD37" i="13" s="1"/>
  <c r="F37" i="13"/>
  <c r="G37" i="13"/>
  <c r="K37" i="13" s="1"/>
  <c r="L37" i="13" s="1"/>
  <c r="H37" i="13"/>
  <c r="I37" i="13"/>
  <c r="J37" i="13"/>
  <c r="AI37" i="13"/>
  <c r="E38" i="13"/>
  <c r="AD38" i="13" s="1"/>
  <c r="F38" i="13"/>
  <c r="G38" i="13"/>
  <c r="H38" i="13"/>
  <c r="I38" i="13"/>
  <c r="J38" i="13"/>
  <c r="AC38" i="13" s="1"/>
  <c r="AE38" i="13" s="1"/>
  <c r="AI38" i="13"/>
  <c r="E39" i="13"/>
  <c r="Q39" i="13" s="1"/>
  <c r="F39" i="13"/>
  <c r="G39" i="13"/>
  <c r="H39" i="13"/>
  <c r="I39" i="13"/>
  <c r="J39" i="13"/>
  <c r="AI39" i="13"/>
  <c r="E40" i="13"/>
  <c r="F40" i="13"/>
  <c r="G40" i="13"/>
  <c r="H40" i="13"/>
  <c r="I40" i="13"/>
  <c r="J40" i="13"/>
  <c r="R41" i="13"/>
  <c r="T41" i="13"/>
  <c r="U41" i="13"/>
  <c r="Z41" i="13" s="1"/>
  <c r="V41" i="13"/>
  <c r="W41" i="13"/>
  <c r="X41" i="13"/>
  <c r="Y41" i="13"/>
  <c r="AD42" i="13"/>
  <c r="AI42" i="13"/>
  <c r="AD43" i="13"/>
  <c r="AI43" i="13"/>
  <c r="AC44" i="13"/>
  <c r="AE44" i="13" s="1"/>
  <c r="AD44" i="13"/>
  <c r="AI44" i="13"/>
  <c r="AD45" i="13"/>
  <c r="AI45" i="13"/>
  <c r="AD46" i="13"/>
  <c r="AI46" i="13"/>
  <c r="AC47" i="13"/>
  <c r="AE47" i="13" s="1"/>
  <c r="AD47" i="13"/>
  <c r="AI47" i="13"/>
  <c r="AC48" i="13"/>
  <c r="AE48" i="13" s="1"/>
  <c r="R49" i="13"/>
  <c r="T49" i="13"/>
  <c r="U49" i="13"/>
  <c r="V49" i="13"/>
  <c r="W49" i="13"/>
  <c r="X49" i="13"/>
  <c r="Y49" i="13"/>
  <c r="AD50" i="13"/>
  <c r="O57" i="13"/>
  <c r="AI50" i="13"/>
  <c r="Z51" i="13"/>
  <c r="AC51" i="13"/>
  <c r="AD51" i="13"/>
  <c r="AI51" i="13"/>
  <c r="AJ51" i="13"/>
  <c r="Z52" i="13"/>
  <c r="AC52" i="13"/>
  <c r="AF52" i="13" s="1"/>
  <c r="AD52" i="13"/>
  <c r="AI52" i="13"/>
  <c r="AJ52" i="13"/>
  <c r="Z53" i="13"/>
  <c r="AC53" i="13"/>
  <c r="AF53" i="13" s="1"/>
  <c r="AD53" i="13"/>
  <c r="AI53" i="13"/>
  <c r="AJ53" i="13"/>
  <c r="Z54" i="13"/>
  <c r="AC54" i="13"/>
  <c r="AE54" i="13" s="1"/>
  <c r="AD54" i="13"/>
  <c r="AI54" i="13"/>
  <c r="AJ54" i="13"/>
  <c r="Z55" i="13"/>
  <c r="AC55" i="13"/>
  <c r="AE55" i="13" s="1"/>
  <c r="AD55" i="13"/>
  <c r="AI55" i="13"/>
  <c r="AJ55" i="13"/>
  <c r="Z56" i="13"/>
  <c r="AC56" i="13"/>
  <c r="AD56" i="13"/>
  <c r="AJ56" i="13"/>
  <c r="R57" i="13"/>
  <c r="T57" i="13"/>
  <c r="U57" i="13"/>
  <c r="V57" i="13"/>
  <c r="W57" i="13"/>
  <c r="X57" i="13"/>
  <c r="Y57" i="13"/>
  <c r="R60" i="13"/>
  <c r="C5" i="14"/>
  <c r="F5" i="14"/>
  <c r="I5" i="14"/>
  <c r="C8" i="14"/>
  <c r="I8" i="2"/>
  <c r="I9" i="2"/>
  <c r="O43" i="3" s="1"/>
  <c r="I10" i="2"/>
  <c r="O44" i="3" s="1"/>
  <c r="I11" i="2"/>
  <c r="O29" i="12" s="1"/>
  <c r="I12" i="2"/>
  <c r="O17" i="8" s="1"/>
  <c r="I13" i="2"/>
  <c r="O31" i="13" s="1"/>
  <c r="O31" i="11"/>
  <c r="I14" i="2"/>
  <c r="AC45" i="13"/>
  <c r="AC22" i="11"/>
  <c r="AE22" i="11" s="1"/>
  <c r="AC47" i="9"/>
  <c r="AD37" i="12"/>
  <c r="AE52" i="11"/>
  <c r="AD22" i="9"/>
  <c r="O29" i="3"/>
  <c r="P29" i="3" s="1"/>
  <c r="AB29" i="3" s="1"/>
  <c r="Z29" i="3" s="1"/>
  <c r="O37" i="7"/>
  <c r="O29" i="9"/>
  <c r="AC16" i="6"/>
  <c r="AE16" i="6" s="1"/>
  <c r="Q16" i="6"/>
  <c r="AF12" i="11"/>
  <c r="AE12" i="11"/>
  <c r="AF54" i="11"/>
  <c r="K36" i="12"/>
  <c r="AC15" i="11"/>
  <c r="AF15" i="11" s="1"/>
  <c r="AE39" i="9"/>
  <c r="AF48" i="7"/>
  <c r="AE48" i="7"/>
  <c r="AE51" i="12"/>
  <c r="Q44" i="9"/>
  <c r="AC44" i="9"/>
  <c r="AC14" i="12"/>
  <c r="AE14" i="12" s="1"/>
  <c r="AC45" i="11"/>
  <c r="AF45" i="11" s="1"/>
  <c r="AF55" i="9"/>
  <c r="AE55" i="9"/>
  <c r="AE45" i="9"/>
  <c r="AF45" i="9"/>
  <c r="AC11" i="12"/>
  <c r="AE11" i="12" s="1"/>
  <c r="AD29" i="11"/>
  <c r="AC12" i="12"/>
  <c r="AE12" i="12" s="1"/>
  <c r="AC13" i="7"/>
  <c r="AF13" i="7" s="1"/>
  <c r="AD48" i="13"/>
  <c r="AC43" i="11"/>
  <c r="AD34" i="11"/>
  <c r="AD16" i="11"/>
  <c r="Q29" i="13"/>
  <c r="AE55" i="12"/>
  <c r="AC23" i="12"/>
  <c r="AD47" i="11"/>
  <c r="K40" i="11"/>
  <c r="AD46" i="9"/>
  <c r="Q43" i="9"/>
  <c r="AC43" i="9"/>
  <c r="AC32" i="9"/>
  <c r="Q32" i="9"/>
  <c r="Q44" i="7"/>
  <c r="AC44" i="7"/>
  <c r="AF44" i="7" s="1"/>
  <c r="AD40" i="7"/>
  <c r="AC18" i="7"/>
  <c r="AF18" i="7" s="1"/>
  <c r="Q18" i="7"/>
  <c r="AD14" i="7"/>
  <c r="AC46" i="11"/>
  <c r="AC18" i="11"/>
  <c r="AE53" i="9"/>
  <c r="AF53" i="9"/>
  <c r="AC16" i="9"/>
  <c r="AC15" i="7"/>
  <c r="AF15" i="7" s="1"/>
  <c r="AJ10" i="5"/>
  <c r="AC27" i="12"/>
  <c r="O24" i="8"/>
  <c r="O40" i="8"/>
  <c r="O32" i="8"/>
  <c r="O40" i="4"/>
  <c r="O24" i="4"/>
  <c r="O32" i="4"/>
  <c r="O32" i="3"/>
  <c r="O40" i="3"/>
  <c r="P40" i="3" s="1"/>
  <c r="Z40" i="3" s="1"/>
  <c r="O24" i="3"/>
  <c r="O24" i="10"/>
  <c r="O32" i="10"/>
  <c r="O24" i="1"/>
  <c r="O40" i="1"/>
  <c r="O32" i="5"/>
  <c r="P32" i="5" s="1"/>
  <c r="Z32" i="5" s="1"/>
  <c r="O32" i="1"/>
  <c r="O24" i="5"/>
  <c r="O32" i="6"/>
  <c r="O40" i="7"/>
  <c r="O24" i="6"/>
  <c r="O32" i="7"/>
  <c r="O40" i="10"/>
  <c r="O32" i="9"/>
  <c r="O24" i="13"/>
  <c r="O40" i="13"/>
  <c r="O24" i="12"/>
  <c r="O40" i="12"/>
  <c r="AC27" i="13"/>
  <c r="AF27" i="13" s="1"/>
  <c r="AE52" i="12"/>
  <c r="AF52" i="12"/>
  <c r="AC38" i="12"/>
  <c r="Q31" i="12"/>
  <c r="AD32" i="11"/>
  <c r="AC23" i="9"/>
  <c r="Z17" i="5"/>
  <c r="AE51" i="13"/>
  <c r="AF51" i="13"/>
  <c r="AC21" i="13"/>
  <c r="AE21" i="13" s="1"/>
  <c r="O31" i="8"/>
  <c r="O23" i="8"/>
  <c r="O39" i="8"/>
  <c r="O39" i="4"/>
  <c r="O23" i="4"/>
  <c r="O31" i="4"/>
  <c r="O23" i="10"/>
  <c r="O23" i="3"/>
  <c r="Z47" i="3"/>
  <c r="O31" i="3"/>
  <c r="O31" i="10"/>
  <c r="O23" i="1"/>
  <c r="O39" i="10"/>
  <c r="O31" i="1"/>
  <c r="O39" i="3"/>
  <c r="O31" i="5"/>
  <c r="O31" i="6"/>
  <c r="O39" i="1"/>
  <c r="O39" i="5"/>
  <c r="O23" i="6"/>
  <c r="O23" i="9"/>
  <c r="O39" i="9"/>
  <c r="O39" i="7"/>
  <c r="O23" i="5"/>
  <c r="O31" i="7"/>
  <c r="O31" i="9"/>
  <c r="O23" i="13"/>
  <c r="O39" i="13"/>
  <c r="AC39" i="13"/>
  <c r="AC39" i="12"/>
  <c r="AE55" i="11"/>
  <c r="AF55" i="11"/>
  <c r="O32" i="11"/>
  <c r="AE54" i="9"/>
  <c r="AF54" i="9"/>
  <c r="AC48" i="9"/>
  <c r="AC21" i="9"/>
  <c r="Z17" i="9"/>
  <c r="AC22" i="7"/>
  <c r="AC18" i="5"/>
  <c r="AE18" i="5" s="1"/>
  <c r="O22" i="4"/>
  <c r="O30" i="4"/>
  <c r="O22" i="10"/>
  <c r="O30" i="10"/>
  <c r="O22" i="5"/>
  <c r="O22" i="6"/>
  <c r="Z38" i="6"/>
  <c r="AC50" i="13"/>
  <c r="AC46" i="13"/>
  <c r="AC31" i="12"/>
  <c r="O22" i="12"/>
  <c r="AC15" i="12"/>
  <c r="AE15" i="12" s="1"/>
  <c r="AF16" i="11"/>
  <c r="AC36" i="9"/>
  <c r="AF36" i="9" s="1"/>
  <c r="K31" i="9"/>
  <c r="AD14" i="9"/>
  <c r="AE21" i="7"/>
  <c r="AF21" i="7"/>
  <c r="AE51" i="5"/>
  <c r="AF51" i="5"/>
  <c r="AC45" i="10"/>
  <c r="O20" i="8"/>
  <c r="O20" i="4"/>
  <c r="O44" i="7"/>
  <c r="O35" i="11"/>
  <c r="AC14" i="11"/>
  <c r="AC40" i="9"/>
  <c r="Q24" i="9"/>
  <c r="AC18" i="9"/>
  <c r="AE18" i="9" s="1"/>
  <c r="Q18" i="9"/>
  <c r="AC26" i="7"/>
  <c r="AF26" i="7" s="1"/>
  <c r="O38" i="5"/>
  <c r="AE31" i="5"/>
  <c r="AF31" i="5"/>
  <c r="AC15" i="5"/>
  <c r="AF15" i="5" s="1"/>
  <c r="Z57" i="1"/>
  <c r="AD28" i="7"/>
  <c r="Q24" i="7"/>
  <c r="AD12" i="7"/>
  <c r="AJ38" i="6"/>
  <c r="AE55" i="1"/>
  <c r="AF55" i="1"/>
  <c r="AJ11" i="1"/>
  <c r="O27" i="3"/>
  <c r="O35" i="3"/>
  <c r="O35" i="10"/>
  <c r="O35" i="9"/>
  <c r="O28" i="13"/>
  <c r="AG56" i="9"/>
  <c r="AE53" i="7"/>
  <c r="AF53" i="7"/>
  <c r="AD36" i="7"/>
  <c r="O30" i="7"/>
  <c r="AE23" i="5"/>
  <c r="AF23" i="5"/>
  <c r="AJ14" i="10"/>
  <c r="Q31" i="7"/>
  <c r="AC31" i="7"/>
  <c r="AF11" i="10"/>
  <c r="AE11" i="10"/>
  <c r="O34" i="10"/>
  <c r="Z10" i="5"/>
  <c r="O57" i="3"/>
  <c r="O42" i="5"/>
  <c r="AG55" i="9"/>
  <c r="K23" i="9"/>
  <c r="AC24" i="7"/>
  <c r="AD16" i="7"/>
  <c r="AD11" i="6"/>
  <c r="AF37" i="5"/>
  <c r="AE37" i="5"/>
  <c r="AC32" i="1"/>
  <c r="AD46" i="4"/>
  <c r="AC28" i="9"/>
  <c r="AC24" i="9"/>
  <c r="AC14" i="9"/>
  <c r="AF14" i="9" s="1"/>
  <c r="AC10" i="6"/>
  <c r="AF10" i="6" s="1"/>
  <c r="K44" i="5"/>
  <c r="AD16" i="5"/>
  <c r="AC16" i="1"/>
  <c r="AF16" i="1" s="1"/>
  <c r="Q16" i="1"/>
  <c r="AF43" i="4"/>
  <c r="AE43" i="4"/>
  <c r="Q35" i="7"/>
  <c r="AD24" i="5"/>
  <c r="AC27" i="1"/>
  <c r="Q23" i="1"/>
  <c r="AC23" i="1"/>
  <c r="AD27" i="10"/>
  <c r="AC40" i="6"/>
  <c r="AF40" i="6" s="1"/>
  <c r="AC39" i="6"/>
  <c r="AE56" i="5"/>
  <c r="AF56" i="5"/>
  <c r="AE52" i="5"/>
  <c r="AG52" i="5" s="1"/>
  <c r="AE47" i="5"/>
  <c r="AF47" i="5"/>
  <c r="K43" i="5"/>
  <c r="AD46" i="3"/>
  <c r="AC14" i="7"/>
  <c r="AC24" i="6"/>
  <c r="AF24" i="6" s="1"/>
  <c r="AF53" i="5"/>
  <c r="AE53" i="5"/>
  <c r="AG53" i="5" s="1"/>
  <c r="K39" i="1"/>
  <c r="Q23" i="10"/>
  <c r="AC23" i="10"/>
  <c r="AE23" i="10" s="1"/>
  <c r="AF52" i="1"/>
  <c r="AE52" i="1"/>
  <c r="AE47" i="1"/>
  <c r="AF47" i="1"/>
  <c r="AD35" i="1"/>
  <c r="AE43" i="10"/>
  <c r="AF43" i="10"/>
  <c r="AC36" i="3"/>
  <c r="AF36" i="3" s="1"/>
  <c r="Q26" i="5"/>
  <c r="AC40" i="1"/>
  <c r="AC24" i="1"/>
  <c r="Q24" i="1"/>
  <c r="AC40" i="3"/>
  <c r="AF40" i="3" s="1"/>
  <c r="Q40" i="3"/>
  <c r="AC22" i="4"/>
  <c r="AE22" i="4" s="1"/>
  <c r="AF48" i="5"/>
  <c r="AC29" i="5"/>
  <c r="AE29" i="5" s="1"/>
  <c r="AC12" i="5"/>
  <c r="AE12" i="5" s="1"/>
  <c r="X58" i="1"/>
  <c r="X63" i="1" s="1"/>
  <c r="X9" i="10" s="1"/>
  <c r="AD22" i="1"/>
  <c r="AF18" i="10"/>
  <c r="AE18" i="10"/>
  <c r="AC35" i="5"/>
  <c r="AC30" i="5"/>
  <c r="AC44" i="1"/>
  <c r="AF44" i="1" s="1"/>
  <c r="AC29" i="1"/>
  <c r="AC15" i="1"/>
  <c r="Q18" i="10"/>
  <c r="AE56" i="3"/>
  <c r="AG56" i="3" s="1"/>
  <c r="AF56" i="3"/>
  <c r="AC26" i="3"/>
  <c r="AE26" i="3" s="1"/>
  <c r="AC38" i="5"/>
  <c r="AC26" i="5"/>
  <c r="AE26" i="5" s="1"/>
  <c r="AC22" i="5"/>
  <c r="T58" i="1"/>
  <c r="T63" i="1" s="1"/>
  <c r="T9" i="10" s="1"/>
  <c r="L39" i="10"/>
  <c r="AD34" i="10"/>
  <c r="AD32" i="10"/>
  <c r="Z25" i="10"/>
  <c r="AD22" i="10"/>
  <c r="K43" i="3"/>
  <c r="AE47" i="3"/>
  <c r="AJ47" i="3"/>
  <c r="AD27" i="3"/>
  <c r="AD16" i="3"/>
  <c r="AC15" i="4"/>
  <c r="AE55" i="10"/>
  <c r="AF55" i="10"/>
  <c r="AG55" i="10"/>
  <c r="AE51" i="10"/>
  <c r="AF51" i="10"/>
  <c r="AC16" i="10"/>
  <c r="AD15" i="10"/>
  <c r="AE13" i="10"/>
  <c r="AF13" i="10"/>
  <c r="AC20" i="1"/>
  <c r="AF20" i="1" s="1"/>
  <c r="AC19" i="1"/>
  <c r="AF19" i="1" s="1"/>
  <c r="AE10" i="1"/>
  <c r="AF10" i="1"/>
  <c r="AE52" i="10"/>
  <c r="AF52" i="10"/>
  <c r="Q37" i="10"/>
  <c r="AD39" i="3"/>
  <c r="Q40" i="4"/>
  <c r="AD40" i="4"/>
  <c r="AF10" i="8"/>
  <c r="AG10" i="8" s="1"/>
  <c r="AE10" i="8"/>
  <c r="AC44" i="10"/>
  <c r="AE44" i="10" s="1"/>
  <c r="AC40" i="10"/>
  <c r="AC28" i="10"/>
  <c r="AF28" i="10" s="1"/>
  <c r="Z11" i="8"/>
  <c r="AJ11" i="8"/>
  <c r="AC14" i="10"/>
  <c r="AF14" i="10" s="1"/>
  <c r="AC51" i="3"/>
  <c r="AE51" i="3" s="1"/>
  <c r="Q19" i="3"/>
  <c r="AC19" i="3"/>
  <c r="AE39" i="4"/>
  <c r="AF39" i="4"/>
  <c r="K28" i="4"/>
  <c r="L28" i="4" s="1"/>
  <c r="AC19" i="4"/>
  <c r="AE19" i="4" s="1"/>
  <c r="AF26" i="8"/>
  <c r="AE26" i="8"/>
  <c r="AG26" i="8" s="1"/>
  <c r="Q40" i="10"/>
  <c r="AF50" i="3"/>
  <c r="Q24" i="4"/>
  <c r="AC24" i="4"/>
  <c r="AC24" i="10"/>
  <c r="AE40" i="4"/>
  <c r="AF40" i="4"/>
  <c r="Q37" i="4"/>
  <c r="AC37" i="4"/>
  <c r="Z10" i="8"/>
  <c r="AJ10" i="8"/>
  <c r="Q27" i="3"/>
  <c r="AC27" i="3"/>
  <c r="AD23" i="3"/>
  <c r="AC18" i="3"/>
  <c r="Q18" i="3"/>
  <c r="AJ13" i="4"/>
  <c r="Z57" i="3"/>
  <c r="AC22" i="3"/>
  <c r="AE22" i="3" s="1"/>
  <c r="Q31" i="4"/>
  <c r="AC31" i="4"/>
  <c r="AE27" i="4"/>
  <c r="AF27" i="4"/>
  <c r="AC14" i="4"/>
  <c r="AE14" i="4" s="1"/>
  <c r="AF38" i="8"/>
  <c r="AE38" i="8"/>
  <c r="AC34" i="3"/>
  <c r="AE10" i="3"/>
  <c r="AE54" i="4"/>
  <c r="AF54" i="4"/>
  <c r="AC45" i="4"/>
  <c r="AF45" i="4" s="1"/>
  <c r="AD28" i="4"/>
  <c r="AC30" i="3"/>
  <c r="AF30" i="3" s="1"/>
  <c r="AG52" i="4"/>
  <c r="AC47" i="4"/>
  <c r="AC42" i="4"/>
  <c r="Q42" i="4"/>
  <c r="AC18" i="4"/>
  <c r="AE18" i="4" s="1"/>
  <c r="AF48" i="8"/>
  <c r="Q26" i="8"/>
  <c r="Q21" i="8"/>
  <c r="Q30" i="3"/>
  <c r="AD24" i="3"/>
  <c r="Q23" i="3"/>
  <c r="AC20" i="8"/>
  <c r="K21" i="4"/>
  <c r="AE56" i="8"/>
  <c r="AG56" i="8" s="1"/>
  <c r="Q40" i="8"/>
  <c r="K37" i="4"/>
  <c r="Q35" i="4"/>
  <c r="K18" i="4"/>
  <c r="AC30" i="8"/>
  <c r="AE30" i="8" s="1"/>
  <c r="AC38" i="4"/>
  <c r="AF38" i="4" s="1"/>
  <c r="Z17" i="4"/>
  <c r="AE39" i="8"/>
  <c r="AF39" i="8"/>
  <c r="AE52" i="8"/>
  <c r="AF52" i="8"/>
  <c r="AC18" i="8"/>
  <c r="AE54" i="8"/>
  <c r="AG54" i="8"/>
  <c r="AE46" i="8"/>
  <c r="AG46" i="8" s="1"/>
  <c r="AD24" i="8"/>
  <c r="AC14" i="8"/>
  <c r="AF14" i="8" s="1"/>
  <c r="K18" i="8"/>
  <c r="Z17" i="8"/>
  <c r="AC37" i="8"/>
  <c r="AE37" i="8" s="1"/>
  <c r="Z50" i="3"/>
  <c r="L57" i="3"/>
  <c r="M57" i="3" s="1"/>
  <c r="AJ50" i="3"/>
  <c r="N39" i="10"/>
  <c r="Z48" i="9"/>
  <c r="AJ48" i="9"/>
  <c r="Z13" i="7"/>
  <c r="AJ13" i="7"/>
  <c r="AJ12" i="5"/>
  <c r="Z12" i="5"/>
  <c r="AJ13" i="1"/>
  <c r="Z13" i="1"/>
  <c r="AF18" i="5"/>
  <c r="AE38" i="5"/>
  <c r="AF38" i="5"/>
  <c r="AF26" i="11"/>
  <c r="AJ45" i="13"/>
  <c r="AF35" i="9"/>
  <c r="AE35" i="9"/>
  <c r="AF23" i="9"/>
  <c r="AE23" i="9"/>
  <c r="AE27" i="12"/>
  <c r="AF27" i="12"/>
  <c r="AE18" i="11"/>
  <c r="AF18" i="11"/>
  <c r="AF12" i="12"/>
  <c r="AF47" i="9"/>
  <c r="AE47" i="9"/>
  <c r="AE30" i="3"/>
  <c r="AG30" i="3" s="1"/>
  <c r="AE19" i="3"/>
  <c r="AF19" i="3"/>
  <c r="Z51" i="3"/>
  <c r="AJ51" i="3"/>
  <c r="AE28" i="10"/>
  <c r="AE31" i="3"/>
  <c r="AF31" i="3"/>
  <c r="Z11" i="5"/>
  <c r="AJ11" i="5"/>
  <c r="AE30" i="5"/>
  <c r="AF30" i="5"/>
  <c r="O17" i="1"/>
  <c r="AJ47" i="13"/>
  <c r="Z47" i="13"/>
  <c r="AE13" i="7"/>
  <c r="AJ47" i="9"/>
  <c r="Z47" i="9"/>
  <c r="AE19" i="1"/>
  <c r="AE14" i="7"/>
  <c r="AF14" i="7"/>
  <c r="AG14" i="7" s="1"/>
  <c r="AF18" i="9"/>
  <c r="AE18" i="7"/>
  <c r="AE32" i="9"/>
  <c r="AG32" i="9" s="1"/>
  <c r="AF32" i="9"/>
  <c r="AE24" i="7"/>
  <c r="AF24" i="7"/>
  <c r="AG53" i="7"/>
  <c r="AF19" i="4"/>
  <c r="AF38" i="13"/>
  <c r="AJ15" i="11"/>
  <c r="AE31" i="4"/>
  <c r="AF31" i="4"/>
  <c r="AF44" i="3"/>
  <c r="AE27" i="3"/>
  <c r="AF27" i="3"/>
  <c r="AE40" i="10"/>
  <c r="AG40" i="10" s="1"/>
  <c r="AF40" i="10"/>
  <c r="AG52" i="10"/>
  <c r="Z15" i="4"/>
  <c r="AJ15" i="4"/>
  <c r="AJ14" i="1"/>
  <c r="AE22" i="5"/>
  <c r="AF22" i="5"/>
  <c r="AJ46" i="13"/>
  <c r="AF22" i="7"/>
  <c r="AE22" i="7"/>
  <c r="AF48" i="9"/>
  <c r="AE48" i="9"/>
  <c r="AG55" i="12"/>
  <c r="Z11" i="12"/>
  <c r="AJ11" i="12"/>
  <c r="AE24" i="4"/>
  <c r="AF24" i="4"/>
  <c r="AF23" i="10"/>
  <c r="AE50" i="13"/>
  <c r="AF50" i="13"/>
  <c r="AJ16" i="9"/>
  <c r="AF29" i="5"/>
  <c r="AE44" i="9"/>
  <c r="AF44" i="9"/>
  <c r="AF22" i="3"/>
  <c r="AE29" i="1"/>
  <c r="AF29" i="1"/>
  <c r="Z40" i="6"/>
  <c r="AJ40" i="6"/>
  <c r="AF26" i="3"/>
  <c r="AE46" i="11"/>
  <c r="AF46" i="11"/>
  <c r="AE44" i="7"/>
  <c r="Z46" i="11"/>
  <c r="AJ46" i="11"/>
  <c r="AF37" i="8"/>
  <c r="AG52" i="8"/>
  <c r="AE44" i="1"/>
  <c r="AF12" i="5"/>
  <c r="AJ12" i="7"/>
  <c r="Z12" i="7"/>
  <c r="AE40" i="9"/>
  <c r="AF40" i="9"/>
  <c r="L17" i="11"/>
  <c r="M17" i="11" s="1"/>
  <c r="AJ14" i="11"/>
  <c r="AE45" i="10"/>
  <c r="AF45" i="10"/>
  <c r="AG51" i="5"/>
  <c r="AE46" i="13"/>
  <c r="AF46" i="13"/>
  <c r="AE39" i="12"/>
  <c r="AF39" i="12"/>
  <c r="AF38" i="12"/>
  <c r="AE38" i="12"/>
  <c r="AJ16" i="11"/>
  <c r="AF28" i="11"/>
  <c r="Z48" i="3"/>
  <c r="AJ48" i="3"/>
  <c r="AE16" i="9"/>
  <c r="AF16" i="9"/>
  <c r="Z48" i="13"/>
  <c r="AJ48" i="13"/>
  <c r="AE37" i="10"/>
  <c r="AG37" i="10" s="1"/>
  <c r="AF24" i="1"/>
  <c r="AG24" i="1" s="1"/>
  <c r="AE24" i="1"/>
  <c r="AF22" i="4"/>
  <c r="AJ46" i="3"/>
  <c r="AF23" i="1"/>
  <c r="AE23" i="1"/>
  <c r="AE35" i="5"/>
  <c r="AF35" i="5"/>
  <c r="AJ42" i="10"/>
  <c r="AF40" i="1"/>
  <c r="AE40" i="1"/>
  <c r="AE24" i="9"/>
  <c r="AF24" i="9"/>
  <c r="AE36" i="9"/>
  <c r="Z50" i="13"/>
  <c r="AJ50" i="13"/>
  <c r="L57" i="13"/>
  <c r="M57" i="13" s="1"/>
  <c r="AF21" i="5"/>
  <c r="AE21" i="5"/>
  <c r="AF14" i="12"/>
  <c r="AG14" i="12" s="1"/>
  <c r="AG31" i="3"/>
  <c r="AC48" i="11"/>
  <c r="AF48" i="11" s="1"/>
  <c r="AF48" i="13"/>
  <c r="AE10" i="13"/>
  <c r="AI11" i="13"/>
  <c r="AF16" i="13"/>
  <c r="AC48" i="4"/>
  <c r="AF48" i="4" s="1"/>
  <c r="AE48" i="4"/>
  <c r="AE42" i="6"/>
  <c r="AF42" i="6"/>
  <c r="AC47" i="7"/>
  <c r="AC44" i="8"/>
  <c r="AE44" i="8" s="1"/>
  <c r="AC50" i="9"/>
  <c r="AE50" i="9" s="1"/>
  <c r="AC46" i="10"/>
  <c r="AE46" i="10" s="1"/>
  <c r="AC46" i="1"/>
  <c r="AE46" i="1" s="1"/>
  <c r="AI12" i="13"/>
  <c r="AJ42" i="6"/>
  <c r="AJ50" i="9"/>
  <c r="AJ14" i="9"/>
  <c r="AJ46" i="10"/>
  <c r="Z46" i="10"/>
  <c r="AI13" i="13"/>
  <c r="AI14" i="13"/>
  <c r="AI15" i="13"/>
  <c r="P23" i="3"/>
  <c r="Z23" i="3" s="1"/>
  <c r="Z42" i="6"/>
  <c r="AG54" i="4"/>
  <c r="AE32" i="12"/>
  <c r="AF32" i="12"/>
  <c r="AF34" i="12"/>
  <c r="AG39" i="9"/>
  <c r="K31" i="13"/>
  <c r="K30" i="13"/>
  <c r="K22" i="13"/>
  <c r="K26" i="12"/>
  <c r="AE54" i="7"/>
  <c r="AG54" i="7"/>
  <c r="Q44" i="5"/>
  <c r="AE56" i="1"/>
  <c r="AF56" i="1"/>
  <c r="AG54" i="9"/>
  <c r="AC13" i="12"/>
  <c r="AC29" i="9"/>
  <c r="Q28" i="7"/>
  <c r="K27" i="3"/>
  <c r="L27" i="3" s="1"/>
  <c r="K22" i="1"/>
  <c r="AE54" i="10"/>
  <c r="AG54" i="10" s="1"/>
  <c r="AF54" i="10"/>
  <c r="K40" i="13"/>
  <c r="K40" i="12"/>
  <c r="Z41" i="11"/>
  <c r="K31" i="5"/>
  <c r="L31" i="5" s="1"/>
  <c r="M31" i="5" s="1"/>
  <c r="AE48" i="10"/>
  <c r="AF48" i="10"/>
  <c r="AG55" i="1"/>
  <c r="AG55" i="11"/>
  <c r="AF54" i="13"/>
  <c r="AG54" i="13" s="1"/>
  <c r="AE53" i="13"/>
  <c r="AG53" i="13" s="1"/>
  <c r="K39" i="13"/>
  <c r="L39" i="13" s="1"/>
  <c r="P39" i="13" s="1"/>
  <c r="Z39" i="13" s="1"/>
  <c r="AD21" i="13"/>
  <c r="Q22" i="12"/>
  <c r="AF52" i="9"/>
  <c r="AG52" i="9" s="1"/>
  <c r="AC20" i="9"/>
  <c r="AE20" i="9" s="1"/>
  <c r="Z25" i="7"/>
  <c r="AE24" i="5"/>
  <c r="AG52" i="1"/>
  <c r="AG51" i="12"/>
  <c r="AE52" i="13"/>
  <c r="AG52" i="13"/>
  <c r="K38" i="13"/>
  <c r="AG53" i="12"/>
  <c r="AF48" i="12"/>
  <c r="Q27" i="12"/>
  <c r="AD15" i="12"/>
  <c r="AE10" i="12"/>
  <c r="K32" i="9"/>
  <c r="L32" i="9" s="1"/>
  <c r="M32" i="9" s="1"/>
  <c r="AF14" i="3"/>
  <c r="AG51" i="13"/>
  <c r="Q36" i="12"/>
  <c r="AF11" i="11"/>
  <c r="AG11" i="11" s="1"/>
  <c r="Q19" i="7"/>
  <c r="AD29" i="6"/>
  <c r="AC29" i="3"/>
  <c r="AF29" i="3" s="1"/>
  <c r="AE23" i="4"/>
  <c r="AF23" i="4"/>
  <c r="K23" i="13"/>
  <c r="K24" i="12"/>
  <c r="K42" i="11"/>
  <c r="AC42" i="3"/>
  <c r="AF42" i="3" s="1"/>
  <c r="Q42" i="3"/>
  <c r="Q32" i="4"/>
  <c r="AC32" i="4"/>
  <c r="Q40" i="1"/>
  <c r="K38" i="1"/>
  <c r="K37" i="1"/>
  <c r="K28" i="1"/>
  <c r="K29" i="10"/>
  <c r="K26" i="4"/>
  <c r="AF50" i="8"/>
  <c r="AG50" i="8" s="1"/>
  <c r="Q30" i="9"/>
  <c r="K26" i="7"/>
  <c r="L26" i="7" s="1"/>
  <c r="AJ26" i="7" s="1"/>
  <c r="Q21" i="7"/>
  <c r="AD40" i="1"/>
  <c r="AG40" i="1" s="1"/>
  <c r="Q22" i="1"/>
  <c r="Q20" i="1"/>
  <c r="K30" i="10"/>
  <c r="Q24" i="10"/>
  <c r="Z25" i="4"/>
  <c r="AE51" i="8"/>
  <c r="AG51" i="8"/>
  <c r="AC42" i="8"/>
  <c r="AE42" i="8" s="1"/>
  <c r="AD37" i="8"/>
  <c r="Q32" i="7"/>
  <c r="Q38" i="5"/>
  <c r="Q45" i="1"/>
  <c r="K31" i="10"/>
  <c r="L31" i="10" s="1"/>
  <c r="AF54" i="3"/>
  <c r="K18" i="3"/>
  <c r="L18" i="3" s="1"/>
  <c r="N18" i="3" s="1"/>
  <c r="K35" i="4"/>
  <c r="AC32" i="8"/>
  <c r="K24" i="1"/>
  <c r="L24" i="1"/>
  <c r="P24" i="1" s="1"/>
  <c r="Z24" i="1" s="1"/>
  <c r="K34" i="4"/>
  <c r="L34" i="4" s="1"/>
  <c r="M34" i="4" s="1"/>
  <c r="AF45" i="8"/>
  <c r="K27" i="8"/>
  <c r="L27" i="8" s="1"/>
  <c r="AJ27" i="8" s="1"/>
  <c r="O49" i="6"/>
  <c r="K39" i="7"/>
  <c r="L39" i="7" s="1"/>
  <c r="M39" i="7" s="1"/>
  <c r="Q34" i="7"/>
  <c r="Q21" i="6"/>
  <c r="K37" i="5"/>
  <c r="K24" i="5"/>
  <c r="L24" i="5" s="1"/>
  <c r="N24" i="5" s="1"/>
  <c r="K26" i="10"/>
  <c r="L26" i="10" s="1"/>
  <c r="M26" i="10" s="1"/>
  <c r="Z41" i="3"/>
  <c r="P57" i="8"/>
  <c r="K38" i="8"/>
  <c r="L38" i="8" s="1"/>
  <c r="N38" i="8" s="1"/>
  <c r="K26" i="8"/>
  <c r="L26" i="8" s="1"/>
  <c r="M26" i="8" s="1"/>
  <c r="Z15" i="8"/>
  <c r="Z57" i="8"/>
  <c r="K36" i="8"/>
  <c r="L36" i="8" s="1"/>
  <c r="Z50" i="9"/>
  <c r="AJ48" i="11"/>
  <c r="AG36" i="9"/>
  <c r="AJ32" i="8"/>
  <c r="AJ14" i="4"/>
  <c r="AJ21" i="5"/>
  <c r="AJ46" i="9"/>
  <c r="Z46" i="9"/>
  <c r="AE30" i="11"/>
  <c r="AF30" i="11"/>
  <c r="L24" i="13"/>
  <c r="M24" i="13" s="1"/>
  <c r="L23" i="13"/>
  <c r="M23" i="13" s="1"/>
  <c r="AG55" i="13"/>
  <c r="AF44" i="12"/>
  <c r="Z13" i="12"/>
  <c r="AJ13" i="12"/>
  <c r="AF55" i="13"/>
  <c r="AC32" i="13"/>
  <c r="AC23" i="13"/>
  <c r="AF20" i="13"/>
  <c r="AG20" i="13" s="1"/>
  <c r="AC19" i="13"/>
  <c r="AE19" i="13" s="1"/>
  <c r="AC45" i="12"/>
  <c r="AF45" i="12" s="1"/>
  <c r="K18" i="12"/>
  <c r="AD39" i="11"/>
  <c r="AE37" i="11"/>
  <c r="AG37" i="11" s="1"/>
  <c r="K28" i="11"/>
  <c r="K18" i="11"/>
  <c r="L18" i="11" s="1"/>
  <c r="M18" i="11" s="1"/>
  <c r="Q23" i="13"/>
  <c r="Q19" i="13"/>
  <c r="K37" i="12"/>
  <c r="AF56" i="11"/>
  <c r="AG56" i="11" s="1"/>
  <c r="Q37" i="11"/>
  <c r="K26" i="11"/>
  <c r="Q39" i="11"/>
  <c r="K31" i="11"/>
  <c r="L31" i="11" s="1"/>
  <c r="P31" i="11" s="1"/>
  <c r="Z31" i="11" s="1"/>
  <c r="L30" i="11"/>
  <c r="M30" i="11" s="1"/>
  <c r="Q30" i="11"/>
  <c r="AC35" i="13"/>
  <c r="AE35" i="13" s="1"/>
  <c r="AF36" i="13"/>
  <c r="AG36" i="13" s="1"/>
  <c r="Q32" i="12"/>
  <c r="Q20" i="12"/>
  <c r="AE32" i="11"/>
  <c r="AG32" i="11" s="1"/>
  <c r="K24" i="11"/>
  <c r="L24" i="11" s="1"/>
  <c r="AD36" i="12"/>
  <c r="AC44" i="11"/>
  <c r="AF44" i="11" s="1"/>
  <c r="AC36" i="11"/>
  <c r="AE36" i="11" s="1"/>
  <c r="Q34" i="11"/>
  <c r="Q32" i="11"/>
  <c r="Q24" i="11"/>
  <c r="Q35" i="11"/>
  <c r="AC35" i="11"/>
  <c r="Q20" i="11"/>
  <c r="AC20" i="11"/>
  <c r="AE20" i="11" s="1"/>
  <c r="AE46" i="9"/>
  <c r="AG53" i="11"/>
  <c r="AC30" i="9"/>
  <c r="AF30" i="9" s="1"/>
  <c r="AE11" i="9"/>
  <c r="AG11" i="9" s="1"/>
  <c r="AF28" i="7"/>
  <c r="AG28" i="7" s="1"/>
  <c r="AC23" i="7"/>
  <c r="AC37" i="6"/>
  <c r="AF37" i="6" s="1"/>
  <c r="L15" i="6"/>
  <c r="M15" i="6" s="1"/>
  <c r="Q40" i="5"/>
  <c r="K36" i="1"/>
  <c r="Q38" i="10"/>
  <c r="AC38" i="10"/>
  <c r="AF23" i="3"/>
  <c r="AE23" i="3"/>
  <c r="AG23" i="3" s="1"/>
  <c r="Q24" i="8"/>
  <c r="AC24" i="8"/>
  <c r="AD16" i="9"/>
  <c r="AF51" i="7"/>
  <c r="AG51" i="7" s="1"/>
  <c r="Q32" i="5"/>
  <c r="AC32" i="5"/>
  <c r="Q31" i="5"/>
  <c r="Q24" i="3"/>
  <c r="AC24" i="3"/>
  <c r="AD31" i="8"/>
  <c r="Q31" i="8"/>
  <c r="Z57" i="5"/>
  <c r="AF40" i="8"/>
  <c r="AE40" i="8"/>
  <c r="AD39" i="6"/>
  <c r="AE39" i="3"/>
  <c r="AF39" i="3"/>
  <c r="Q39" i="9"/>
  <c r="AF15" i="9"/>
  <c r="AE55" i="7"/>
  <c r="AG55" i="7"/>
  <c r="AF35" i="7"/>
  <c r="AG35" i="7" s="1"/>
  <c r="AC20" i="7"/>
  <c r="AF26" i="6"/>
  <c r="Q15" i="6"/>
  <c r="AC15" i="6"/>
  <c r="AE15" i="6" s="1"/>
  <c r="L14" i="6"/>
  <c r="N14" i="6" s="1"/>
  <c r="AF44" i="5"/>
  <c r="AG44" i="5" s="1"/>
  <c r="K32" i="5"/>
  <c r="L32" i="5" s="1"/>
  <c r="M32" i="5" s="1"/>
  <c r="Q27" i="5"/>
  <c r="AG56" i="1"/>
  <c r="K29" i="5"/>
  <c r="L29" i="5" s="1"/>
  <c r="P57" i="10"/>
  <c r="AC32" i="7"/>
  <c r="AE40" i="5"/>
  <c r="AG40" i="5" s="1"/>
  <c r="AF40" i="5"/>
  <c r="AC19" i="10"/>
  <c r="AF19" i="10" s="1"/>
  <c r="K27" i="5"/>
  <c r="AC22" i="10"/>
  <c r="AF54" i="5"/>
  <c r="AG54" i="5" s="1"/>
  <c r="AD23" i="5"/>
  <c r="AG23" i="5" s="1"/>
  <c r="AC13" i="5"/>
  <c r="AC37" i="3"/>
  <c r="K35" i="3"/>
  <c r="Z33" i="3"/>
  <c r="L30" i="4"/>
  <c r="M30" i="4" s="1"/>
  <c r="AE31" i="1"/>
  <c r="Z25" i="1"/>
  <c r="K24" i="10"/>
  <c r="L24" i="10" s="1"/>
  <c r="P24" i="10" s="1"/>
  <c r="Z24" i="10" s="1"/>
  <c r="AE10" i="10"/>
  <c r="AG10" i="10" s="1"/>
  <c r="AF10" i="10"/>
  <c r="AG54" i="3"/>
  <c r="AE53" i="3"/>
  <c r="AG53" i="3" s="1"/>
  <c r="AF53" i="3"/>
  <c r="Q34" i="3"/>
  <c r="AE53" i="4"/>
  <c r="AG53" i="4" s="1"/>
  <c r="K39" i="4"/>
  <c r="L39" i="4" s="1"/>
  <c r="K19" i="4"/>
  <c r="L19" i="4" s="1"/>
  <c r="M19" i="4" s="1"/>
  <c r="AE35" i="8"/>
  <c r="AF35" i="8"/>
  <c r="AC29" i="8"/>
  <c r="Q29" i="8"/>
  <c r="AF54" i="1"/>
  <c r="AG54" i="1" s="1"/>
  <c r="AC29" i="10"/>
  <c r="AF29" i="10" s="1"/>
  <c r="K40" i="3"/>
  <c r="L40" i="3" s="1"/>
  <c r="M40" i="3" s="1"/>
  <c r="Q32" i="3"/>
  <c r="AC32" i="3"/>
  <c r="AG23" i="4"/>
  <c r="AE28" i="8"/>
  <c r="AC39" i="1"/>
  <c r="L29" i="10"/>
  <c r="M29" i="10" s="1"/>
  <c r="AE56" i="4"/>
  <c r="AF56" i="4"/>
  <c r="AG56" i="4" s="1"/>
  <c r="K40" i="4"/>
  <c r="L40" i="4" s="1"/>
  <c r="M40" i="4" s="1"/>
  <c r="K34" i="10"/>
  <c r="L34" i="10" s="1"/>
  <c r="AJ34" i="10" s="1"/>
  <c r="Z33" i="10"/>
  <c r="Z49" i="4"/>
  <c r="Q29" i="1"/>
  <c r="L22" i="3"/>
  <c r="AJ22" i="3" s="1"/>
  <c r="AG45" i="8"/>
  <c r="AC42" i="10"/>
  <c r="AE42" i="10" s="1"/>
  <c r="AC21" i="4"/>
  <c r="AF21" i="4" s="1"/>
  <c r="AC19" i="8"/>
  <c r="AE19" i="8" s="1"/>
  <c r="AC15" i="8"/>
  <c r="AF15" i="8" s="1"/>
  <c r="AF55" i="8"/>
  <c r="AG55" i="8" s="1"/>
  <c r="AF31" i="8"/>
  <c r="AJ43" i="6"/>
  <c r="AF53" i="8"/>
  <c r="AG53" i="8" s="1"/>
  <c r="AC23" i="8"/>
  <c r="AC16" i="8"/>
  <c r="AE16" i="8" s="1"/>
  <c r="AF13" i="8"/>
  <c r="AC12" i="8"/>
  <c r="AF12" i="8" s="1"/>
  <c r="Q46" i="1"/>
  <c r="L49" i="6"/>
  <c r="M49" i="6" s="1"/>
  <c r="AE11" i="8"/>
  <c r="AE51" i="9"/>
  <c r="AJ15" i="9"/>
  <c r="L17" i="9"/>
  <c r="M17" i="9" s="1"/>
  <c r="AF47" i="10"/>
  <c r="AJ50" i="11"/>
  <c r="Z50" i="11"/>
  <c r="L57" i="11"/>
  <c r="M57" i="11" s="1"/>
  <c r="Z43" i="6"/>
  <c r="AG40" i="8"/>
  <c r="L17" i="10"/>
  <c r="M17" i="10" s="1"/>
  <c r="AJ15" i="10"/>
  <c r="AJ45" i="11"/>
  <c r="Z45" i="11"/>
  <c r="AE29" i="9"/>
  <c r="AF29" i="9"/>
  <c r="N28" i="13"/>
  <c r="AJ12" i="12"/>
  <c r="Z12" i="12"/>
  <c r="AJ24" i="3"/>
  <c r="N24" i="3"/>
  <c r="Z14" i="7"/>
  <c r="AJ14" i="7"/>
  <c r="AJ13" i="6"/>
  <c r="AE32" i="4"/>
  <c r="AG32" i="4" s="1"/>
  <c r="AF32" i="4"/>
  <c r="AJ31" i="3"/>
  <c r="AF32" i="8"/>
  <c r="AE32" i="8"/>
  <c r="AJ32" i="9"/>
  <c r="N32" i="9"/>
  <c r="P32" i="9"/>
  <c r="Z32" i="9" s="1"/>
  <c r="AE13" i="12"/>
  <c r="AF13" i="12"/>
  <c r="AJ15" i="13"/>
  <c r="AJ12" i="3"/>
  <c r="AJ32" i="4"/>
  <c r="AF19" i="7"/>
  <c r="AE19" i="7"/>
  <c r="AJ16" i="10"/>
  <c r="AJ40" i="9"/>
  <c r="AJ18" i="7"/>
  <c r="Z46" i="4"/>
  <c r="AJ46" i="4"/>
  <c r="AJ11" i="6"/>
  <c r="Z11" i="3"/>
  <c r="AJ11" i="3"/>
  <c r="AF20" i="9"/>
  <c r="AJ39" i="7"/>
  <c r="N39" i="7"/>
  <c r="P39" i="7"/>
  <c r="Z39" i="7" s="1"/>
  <c r="Z48" i="11"/>
  <c r="AJ11" i="13"/>
  <c r="Z11" i="13"/>
  <c r="AJ16" i="4"/>
  <c r="Z16" i="4"/>
  <c r="Z43" i="10"/>
  <c r="AJ43" i="10"/>
  <c r="AJ10" i="13"/>
  <c r="Z10" i="13"/>
  <c r="AJ32" i="5"/>
  <c r="N32" i="5"/>
  <c r="Z14" i="12"/>
  <c r="AJ14" i="12"/>
  <c r="AJ45" i="4"/>
  <c r="AE15" i="8"/>
  <c r="Z10" i="3"/>
  <c r="AJ10" i="3"/>
  <c r="AE13" i="5"/>
  <c r="AF13" i="5"/>
  <c r="AE24" i="3"/>
  <c r="AF24" i="3"/>
  <c r="AE38" i="10"/>
  <c r="AF38" i="10"/>
  <c r="AE22" i="8"/>
  <c r="AF19" i="8"/>
  <c r="AJ37" i="6"/>
  <c r="Z47" i="11"/>
  <c r="AJ47" i="11"/>
  <c r="N29" i="10"/>
  <c r="AJ29" i="10"/>
  <c r="AF24" i="8"/>
  <c r="AE24" i="8"/>
  <c r="N24" i="11"/>
  <c r="AJ24" i="11"/>
  <c r="AF32" i="3"/>
  <c r="AE32" i="3"/>
  <c r="AG32" i="3" s="1"/>
  <c r="AJ12" i="6"/>
  <c r="P31" i="5"/>
  <c r="Z31" i="5" s="1"/>
  <c r="AJ31" i="5"/>
  <c r="N31" i="5"/>
  <c r="AJ39" i="4"/>
  <c r="AJ12" i="8"/>
  <c r="Z12" i="8"/>
  <c r="AE23" i="8"/>
  <c r="AG23" i="8" s="1"/>
  <c r="AF23" i="8"/>
  <c r="AJ44" i="10"/>
  <c r="Z44" i="10"/>
  <c r="L49" i="10"/>
  <c r="M49" i="10" s="1"/>
  <c r="AF39" i="1"/>
  <c r="AE39" i="1"/>
  <c r="AF37" i="3"/>
  <c r="AE37" i="3"/>
  <c r="AE32" i="7"/>
  <c r="AF32" i="7"/>
  <c r="AG39" i="3"/>
  <c r="AF20" i="11"/>
  <c r="Z45" i="10"/>
  <c r="AJ45" i="10"/>
  <c r="AF32" i="5"/>
  <c r="AE32" i="5"/>
  <c r="AJ39" i="6"/>
  <c r="Z39" i="6"/>
  <c r="AJ45" i="9"/>
  <c r="N30" i="11"/>
  <c r="AJ30" i="11"/>
  <c r="AE23" i="13"/>
  <c r="AF23" i="13"/>
  <c r="AJ23" i="13"/>
  <c r="P23" i="13"/>
  <c r="Z23" i="13" s="1"/>
  <c r="N23" i="13"/>
  <c r="AJ47" i="10"/>
  <c r="AF42" i="10"/>
  <c r="AJ12" i="1"/>
  <c r="Z12" i="1"/>
  <c r="AE29" i="8"/>
  <c r="AF29" i="8"/>
  <c r="AJ10" i="6"/>
  <c r="AE44" i="11"/>
  <c r="AE32" i="13"/>
  <c r="AF32" i="13"/>
  <c r="AJ24" i="13"/>
  <c r="P24" i="13"/>
  <c r="Z24" i="13" s="1"/>
  <c r="N24" i="13"/>
  <c r="AJ40" i="3"/>
  <c r="N40" i="3"/>
  <c r="AE19" i="10"/>
  <c r="AG31" i="8"/>
  <c r="AF23" i="7"/>
  <c r="AE23" i="7"/>
  <c r="AE35" i="11"/>
  <c r="AF35" i="11"/>
  <c r="AJ44" i="11"/>
  <c r="Z51" i="9"/>
  <c r="AJ51" i="9"/>
  <c r="L57" i="9"/>
  <c r="M57" i="9" s="1"/>
  <c r="AG32" i="5"/>
  <c r="AF14" i="1" l="1"/>
  <c r="AG14" i="1" s="1"/>
  <c r="Z49" i="13"/>
  <c r="AF14" i="4"/>
  <c r="Q18" i="6"/>
  <c r="AE38" i="6"/>
  <c r="Q29" i="6"/>
  <c r="K20" i="6"/>
  <c r="L20" i="6" s="1"/>
  <c r="AJ20" i="6" s="1"/>
  <c r="AC29" i="6"/>
  <c r="AE29" i="6" s="1"/>
  <c r="Q28" i="6"/>
  <c r="AE24" i="6"/>
  <c r="AG24" i="6" s="1"/>
  <c r="AE44" i="6"/>
  <c r="AG44" i="6" s="1"/>
  <c r="AE27" i="6"/>
  <c r="AF27" i="6"/>
  <c r="AF16" i="6"/>
  <c r="AG16" i="6" s="1"/>
  <c r="AF36" i="6"/>
  <c r="Q23" i="6"/>
  <c r="AC28" i="6"/>
  <c r="AE28" i="6" s="1"/>
  <c r="K36" i="6"/>
  <c r="L36" i="6" s="1"/>
  <c r="M36" i="6" s="1"/>
  <c r="K31" i="6"/>
  <c r="L31" i="6" s="1"/>
  <c r="M31" i="6" s="1"/>
  <c r="K23" i="6"/>
  <c r="L23" i="6" s="1"/>
  <c r="P23" i="6" s="1"/>
  <c r="K22" i="6"/>
  <c r="L22" i="6" s="1"/>
  <c r="AE21" i="6"/>
  <c r="AG21" i="6" s="1"/>
  <c r="Q32" i="6"/>
  <c r="Q27" i="6"/>
  <c r="P49" i="6"/>
  <c r="Z49" i="6"/>
  <c r="AF15" i="6"/>
  <c r="AE40" i="6"/>
  <c r="AG40" i="6" s="1"/>
  <c r="AE32" i="6"/>
  <c r="AG32" i="6" s="1"/>
  <c r="K35" i="6"/>
  <c r="L35" i="6" s="1"/>
  <c r="AJ35" i="6" s="1"/>
  <c r="K21" i="6"/>
  <c r="L21" i="6" s="1"/>
  <c r="N21" i="6" s="1"/>
  <c r="Z49" i="7"/>
  <c r="AG11" i="8"/>
  <c r="Z49" i="1"/>
  <c r="AF51" i="3"/>
  <c r="AG11" i="3"/>
  <c r="AF11" i="3"/>
  <c r="AE50" i="11"/>
  <c r="AG50" i="11" s="1"/>
  <c r="P57" i="11"/>
  <c r="AF11" i="12"/>
  <c r="AG11" i="12" s="1"/>
  <c r="AG16" i="13"/>
  <c r="AE14" i="9"/>
  <c r="AF46" i="10"/>
  <c r="AE14" i="10"/>
  <c r="AF45" i="1"/>
  <c r="AG45" i="1" s="1"/>
  <c r="AF11" i="1"/>
  <c r="AG11" i="1" s="1"/>
  <c r="AF44" i="10"/>
  <c r="AG44" i="10" s="1"/>
  <c r="AG50" i="3"/>
  <c r="P57" i="3"/>
  <c r="C40" i="3"/>
  <c r="C42" i="3" s="1"/>
  <c r="C43" i="3" s="1"/>
  <c r="C44" i="3" s="1"/>
  <c r="AG12" i="12"/>
  <c r="AF15" i="12"/>
  <c r="AG48" i="13"/>
  <c r="AE15" i="5"/>
  <c r="AE11" i="5"/>
  <c r="AG11" i="5" s="1"/>
  <c r="AE10" i="5"/>
  <c r="AG10" i="5" s="1"/>
  <c r="AG12" i="5"/>
  <c r="AE45" i="7"/>
  <c r="AF12" i="9"/>
  <c r="AG12" i="9" s="1"/>
  <c r="AE48" i="1"/>
  <c r="AE13" i="1"/>
  <c r="AG13" i="1" s="1"/>
  <c r="C16" i="14"/>
  <c r="AE18" i="13"/>
  <c r="AG18" i="13" s="1"/>
  <c r="AF18" i="13"/>
  <c r="AE26" i="13"/>
  <c r="AF26" i="13"/>
  <c r="AC42" i="1"/>
  <c r="AF42" i="1" s="1"/>
  <c r="AE10" i="7"/>
  <c r="Q34" i="12"/>
  <c r="AE34" i="11"/>
  <c r="AG34" i="11" s="1"/>
  <c r="L18" i="12"/>
  <c r="AJ18" i="12" s="1"/>
  <c r="AF34" i="13"/>
  <c r="AE34" i="1"/>
  <c r="AF34" i="1"/>
  <c r="Q26" i="6"/>
  <c r="AE26" i="7"/>
  <c r="Q26" i="1"/>
  <c r="O18" i="7"/>
  <c r="P18" i="7" s="1"/>
  <c r="AE10" i="6"/>
  <c r="AG10" i="6" s="1"/>
  <c r="AC42" i="12"/>
  <c r="AE42" i="1"/>
  <c r="AJ34" i="4"/>
  <c r="AF26" i="5"/>
  <c r="AF34" i="6"/>
  <c r="AG34" i="6" s="1"/>
  <c r="L34" i="1"/>
  <c r="N34" i="4"/>
  <c r="L42" i="1"/>
  <c r="M42" i="1" s="1"/>
  <c r="AJ26" i="10"/>
  <c r="AG34" i="12"/>
  <c r="AG24" i="7"/>
  <c r="AE15" i="7"/>
  <c r="AG15" i="7" s="1"/>
  <c r="AG10" i="7"/>
  <c r="AF11" i="7"/>
  <c r="AG11" i="7" s="1"/>
  <c r="AE12" i="7"/>
  <c r="AG12" i="7" s="1"/>
  <c r="AF16" i="7"/>
  <c r="AG16" i="7" s="1"/>
  <c r="AG13" i="7"/>
  <c r="AE45" i="11"/>
  <c r="AG45" i="11" s="1"/>
  <c r="AF47" i="13"/>
  <c r="AG47" i="13" s="1"/>
  <c r="AE45" i="4"/>
  <c r="AG45" i="4" s="1"/>
  <c r="AG46" i="9"/>
  <c r="AF51" i="1"/>
  <c r="AG51" i="1" s="1"/>
  <c r="S9" i="8"/>
  <c r="S58" i="8" s="1"/>
  <c r="S63" i="8" s="1"/>
  <c r="F22" i="15"/>
  <c r="E22" i="15" s="1"/>
  <c r="R58" i="1"/>
  <c r="R63" i="1" s="1"/>
  <c r="R9" i="10" s="1"/>
  <c r="R58" i="10" s="1"/>
  <c r="R63" i="10" s="1"/>
  <c r="R9" i="9" s="1"/>
  <c r="R58" i="9" s="1"/>
  <c r="R63" i="9" s="1"/>
  <c r="R9" i="8" s="1"/>
  <c r="R58" i="8" s="1"/>
  <c r="R63" i="8" s="1"/>
  <c r="R9" i="7" s="1"/>
  <c r="R58" i="7" s="1"/>
  <c r="R63" i="7" s="1"/>
  <c r="R9" i="6" s="1"/>
  <c r="AC36" i="5"/>
  <c r="AG12" i="11"/>
  <c r="AE20" i="5"/>
  <c r="L28" i="8"/>
  <c r="AE37" i="7"/>
  <c r="AF37" i="7"/>
  <c r="AE29" i="11"/>
  <c r="AG29" i="11" s="1"/>
  <c r="Q29" i="11"/>
  <c r="AF21" i="13"/>
  <c r="AG21" i="13" s="1"/>
  <c r="L37" i="7"/>
  <c r="M37" i="7" s="1"/>
  <c r="L21" i="10"/>
  <c r="AJ21" i="10" s="1"/>
  <c r="AE21" i="4"/>
  <c r="AG21" i="4" s="1"/>
  <c r="L29" i="8"/>
  <c r="AJ29" i="8" s="1"/>
  <c r="AG21" i="7"/>
  <c r="AE38" i="11"/>
  <c r="AF38" i="11"/>
  <c r="Q38" i="11"/>
  <c r="O38" i="11"/>
  <c r="O38" i="9"/>
  <c r="O38" i="10"/>
  <c r="O22" i="3"/>
  <c r="P22" i="3" s="1"/>
  <c r="O30" i="12"/>
  <c r="O38" i="12"/>
  <c r="O22" i="9"/>
  <c r="O38" i="1"/>
  <c r="O30" i="8"/>
  <c r="L30" i="3"/>
  <c r="AJ30" i="3" s="1"/>
  <c r="O22" i="11"/>
  <c r="O30" i="5"/>
  <c r="O30" i="1"/>
  <c r="O38" i="8"/>
  <c r="P38" i="8" s="1"/>
  <c r="AE30" i="9"/>
  <c r="AF14" i="5"/>
  <c r="O17" i="5"/>
  <c r="O30" i="11"/>
  <c r="P30" i="11" s="1"/>
  <c r="O30" i="6"/>
  <c r="O38" i="3"/>
  <c r="O22" i="8"/>
  <c r="O38" i="4"/>
  <c r="O22" i="1"/>
  <c r="O30" i="3"/>
  <c r="AG38" i="13"/>
  <c r="M30" i="8"/>
  <c r="P30" i="8"/>
  <c r="AB30" i="8" s="1"/>
  <c r="Z30" i="8" s="1"/>
  <c r="N30" i="8"/>
  <c r="AJ30" i="8"/>
  <c r="AE21" i="8"/>
  <c r="AF21" i="8"/>
  <c r="AG21" i="8" s="1"/>
  <c r="AF29" i="13"/>
  <c r="AE29" i="13"/>
  <c r="AG29" i="13" s="1"/>
  <c r="AJ21" i="7"/>
  <c r="AE30" i="6"/>
  <c r="AG30" i="6" s="1"/>
  <c r="AB30" i="11"/>
  <c r="Z30" i="11" s="1"/>
  <c r="Q35" i="3"/>
  <c r="M29" i="5"/>
  <c r="N29" i="5"/>
  <c r="L37" i="1"/>
  <c r="Q43" i="3"/>
  <c r="AF37" i="4"/>
  <c r="AE37" i="4"/>
  <c r="Q30" i="1"/>
  <c r="AE27" i="1"/>
  <c r="AF27" i="1"/>
  <c r="O43" i="5"/>
  <c r="O27" i="8"/>
  <c r="P27" i="8" s="1"/>
  <c r="AB27" i="8" s="1"/>
  <c r="Z27" i="8" s="1"/>
  <c r="O20" i="3"/>
  <c r="AE13" i="13"/>
  <c r="AF13" i="13"/>
  <c r="AC21" i="12"/>
  <c r="AE21" i="12" s="1"/>
  <c r="Q21" i="12"/>
  <c r="AD37" i="9"/>
  <c r="Q37" i="9"/>
  <c r="AC27" i="10"/>
  <c r="Q27" i="10"/>
  <c r="AF36" i="11"/>
  <c r="AG36" i="11" s="1"/>
  <c r="AJ29" i="5"/>
  <c r="AC30" i="10"/>
  <c r="L35" i="3"/>
  <c r="Q19" i="10"/>
  <c r="AG29" i="1"/>
  <c r="AF22" i="13"/>
  <c r="AE20" i="8"/>
  <c r="AF20" i="8"/>
  <c r="O43" i="1"/>
  <c r="O36" i="5"/>
  <c r="Q29" i="7"/>
  <c r="AC22" i="1"/>
  <c r="L22" i="1"/>
  <c r="AF35" i="10"/>
  <c r="AE35" i="10"/>
  <c r="AG35" i="10" s="1"/>
  <c r="AD29" i="3"/>
  <c r="Q29" i="3"/>
  <c r="AD22" i="3"/>
  <c r="Q22" i="3"/>
  <c r="Q29" i="4"/>
  <c r="AC29" i="4"/>
  <c r="AE27" i="8"/>
  <c r="AF27" i="8"/>
  <c r="M44" i="5"/>
  <c r="AJ44" i="5"/>
  <c r="N44" i="5"/>
  <c r="Q21" i="11"/>
  <c r="AE19" i="9"/>
  <c r="AF19" i="9"/>
  <c r="AE36" i="10"/>
  <c r="AF36" i="10"/>
  <c r="P30" i="3"/>
  <c r="AD38" i="4"/>
  <c r="Q38" i="4"/>
  <c r="Q20" i="4"/>
  <c r="AC20" i="4"/>
  <c r="AD38" i="8"/>
  <c r="Q38" i="8"/>
  <c r="AF19" i="13"/>
  <c r="AG19" i="13" s="1"/>
  <c r="L30" i="10"/>
  <c r="Q36" i="11"/>
  <c r="L38" i="13"/>
  <c r="M27" i="3"/>
  <c r="P27" i="3"/>
  <c r="AE28" i="12"/>
  <c r="AG28" i="12" s="1"/>
  <c r="AE28" i="9"/>
  <c r="AG28" i="9" s="1"/>
  <c r="AF28" i="9"/>
  <c r="O35" i="5"/>
  <c r="O28" i="3"/>
  <c r="AE22" i="6"/>
  <c r="AF22" i="6"/>
  <c r="AD28" i="5"/>
  <c r="Q28" i="5"/>
  <c r="L22" i="5"/>
  <c r="AF43" i="1"/>
  <c r="AE43" i="1"/>
  <c r="AC44" i="4"/>
  <c r="Q44" i="4"/>
  <c r="M27" i="8"/>
  <c r="N27" i="8"/>
  <c r="Q37" i="1"/>
  <c r="AC37" i="1"/>
  <c r="AE30" i="1"/>
  <c r="AF30" i="1"/>
  <c r="AD19" i="1"/>
  <c r="AG19" i="1" s="1"/>
  <c r="Q19" i="1"/>
  <c r="M27" i="10"/>
  <c r="AJ27" i="10"/>
  <c r="AF43" i="3"/>
  <c r="AE43" i="3"/>
  <c r="AG43" i="3" s="1"/>
  <c r="AC21" i="3"/>
  <c r="Q21" i="3"/>
  <c r="AF20" i="3"/>
  <c r="AG20" i="3" s="1"/>
  <c r="AF22" i="10"/>
  <c r="AE22" i="10"/>
  <c r="L20" i="9"/>
  <c r="M38" i="8"/>
  <c r="AJ38" i="8"/>
  <c r="AF19" i="11"/>
  <c r="AF21" i="10"/>
  <c r="AG21" i="10" s="1"/>
  <c r="Q21" i="10"/>
  <c r="O36" i="7"/>
  <c r="O28" i="7"/>
  <c r="Q28" i="11"/>
  <c r="Q22" i="11"/>
  <c r="O29" i="8"/>
  <c r="AB13" i="4"/>
  <c r="Z13" i="4" s="1"/>
  <c r="O37" i="6"/>
  <c r="P37" i="6" s="1"/>
  <c r="AB37" i="6" s="1"/>
  <c r="Z37" i="6" s="1"/>
  <c r="O45" i="9"/>
  <c r="P45" i="9" s="1"/>
  <c r="AB45" i="9" s="1"/>
  <c r="Z45" i="9" s="1"/>
  <c r="O29" i="10"/>
  <c r="P29" i="10" s="1"/>
  <c r="O37" i="13"/>
  <c r="P37" i="13" s="1"/>
  <c r="O21" i="1"/>
  <c r="O21" i="8"/>
  <c r="O21" i="6"/>
  <c r="AC27" i="7"/>
  <c r="Q27" i="7"/>
  <c r="K30" i="6"/>
  <c r="L30" i="6" s="1"/>
  <c r="N30" i="6" s="1"/>
  <c r="K29" i="6"/>
  <c r="L29" i="6" s="1"/>
  <c r="AE19" i="5"/>
  <c r="AF19" i="5"/>
  <c r="AB38" i="8"/>
  <c r="Z38" i="8" s="1"/>
  <c r="M22" i="3"/>
  <c r="N22" i="3"/>
  <c r="O20" i="12"/>
  <c r="AB46" i="3"/>
  <c r="Z46" i="3" s="1"/>
  <c r="AB12" i="4"/>
  <c r="Z12" i="4" s="1"/>
  <c r="O44" i="11"/>
  <c r="P44" i="11" s="1"/>
  <c r="AB44" i="11" s="1"/>
  <c r="Z44" i="11" s="1"/>
  <c r="O36" i="8"/>
  <c r="P36" i="8" s="1"/>
  <c r="O20" i="10"/>
  <c r="O20" i="6"/>
  <c r="O44" i="9"/>
  <c r="O36" i="11"/>
  <c r="O44" i="4"/>
  <c r="O28" i="10"/>
  <c r="O36" i="10"/>
  <c r="O28" i="4"/>
  <c r="O44" i="1"/>
  <c r="O28" i="5"/>
  <c r="O44" i="12"/>
  <c r="O28" i="1"/>
  <c r="O36" i="4"/>
  <c r="O20" i="5"/>
  <c r="O44" i="5"/>
  <c r="P44" i="5" s="1"/>
  <c r="O28" i="12"/>
  <c r="O20" i="9"/>
  <c r="O36" i="3"/>
  <c r="O20" i="1"/>
  <c r="AD35" i="13"/>
  <c r="Q35" i="13"/>
  <c r="M28" i="13"/>
  <c r="P28" i="13"/>
  <c r="M21" i="13"/>
  <c r="AJ21" i="13"/>
  <c r="Q36" i="7"/>
  <c r="AC36" i="7"/>
  <c r="L43" i="8"/>
  <c r="K35" i="8"/>
  <c r="L35" i="8" s="1"/>
  <c r="P35" i="8" s="1"/>
  <c r="AB35" i="8" s="1"/>
  <c r="Z35" i="8" s="1"/>
  <c r="AJ44" i="8"/>
  <c r="AE36" i="3"/>
  <c r="AG36" i="3" s="1"/>
  <c r="AF22" i="11"/>
  <c r="AG22" i="11" s="1"/>
  <c r="O36" i="6"/>
  <c r="O28" i="8"/>
  <c r="P28" i="8" s="1"/>
  <c r="AE43" i="11"/>
  <c r="AF43" i="11"/>
  <c r="AB45" i="13"/>
  <c r="Z45" i="13" s="1"/>
  <c r="AB51" i="7"/>
  <c r="Z51" i="7" s="1"/>
  <c r="AB11" i="4"/>
  <c r="Z11" i="4" s="1"/>
  <c r="O43" i="12"/>
  <c r="O19" i="8"/>
  <c r="O19" i="1"/>
  <c r="O27" i="6"/>
  <c r="O27" i="11"/>
  <c r="O19" i="6"/>
  <c r="O19" i="13"/>
  <c r="O27" i="13"/>
  <c r="O27" i="4"/>
  <c r="O35" i="1"/>
  <c r="O27" i="9"/>
  <c r="O19" i="4"/>
  <c r="O27" i="10"/>
  <c r="P27" i="10" s="1"/>
  <c r="O27" i="1"/>
  <c r="O43" i="9"/>
  <c r="O35" i="8"/>
  <c r="O19" i="3"/>
  <c r="O19" i="5"/>
  <c r="O19" i="10"/>
  <c r="O19" i="9"/>
  <c r="O43" i="8"/>
  <c r="O35" i="4"/>
  <c r="O35" i="6"/>
  <c r="O43" i="7"/>
  <c r="AD29" i="12"/>
  <c r="Q29" i="12"/>
  <c r="Q27" i="9"/>
  <c r="AD27" i="9"/>
  <c r="AG20" i="9"/>
  <c r="Q20" i="7"/>
  <c r="AD36" i="6"/>
  <c r="Q36" i="6"/>
  <c r="AG22" i="4"/>
  <c r="AE45" i="12"/>
  <c r="AG38" i="10"/>
  <c r="N30" i="3"/>
  <c r="AE29" i="3"/>
  <c r="AG29" i="3" s="1"/>
  <c r="AF35" i="3"/>
  <c r="Q28" i="12"/>
  <c r="AF29" i="7"/>
  <c r="AG29" i="7" s="1"/>
  <c r="AF30" i="8"/>
  <c r="AE20" i="1"/>
  <c r="AD27" i="8"/>
  <c r="O43" i="4"/>
  <c r="O36" i="1"/>
  <c r="Q45" i="7"/>
  <c r="O37" i="3"/>
  <c r="AC43" i="12"/>
  <c r="Q43" i="12"/>
  <c r="Q38" i="7"/>
  <c r="AC38" i="7"/>
  <c r="L38" i="4"/>
  <c r="N38" i="4" s="1"/>
  <c r="AD30" i="4"/>
  <c r="Q30" i="4"/>
  <c r="AD28" i="8"/>
  <c r="AG28" i="8" s="1"/>
  <c r="Q28" i="8"/>
  <c r="L28" i="11"/>
  <c r="AG37" i="8"/>
  <c r="L38" i="1"/>
  <c r="AJ38" i="1" s="1"/>
  <c r="L21" i="4"/>
  <c r="AJ21" i="4" s="1"/>
  <c r="L43" i="3"/>
  <c r="M43" i="3" s="1"/>
  <c r="Q38" i="12"/>
  <c r="K38" i="11"/>
  <c r="L38" i="11" s="1"/>
  <c r="Q36" i="1"/>
  <c r="L35" i="4"/>
  <c r="AJ35" i="4" s="1"/>
  <c r="Q28" i="4"/>
  <c r="AJ14" i="8"/>
  <c r="L37" i="12"/>
  <c r="AJ37" i="12" s="1"/>
  <c r="AG44" i="9"/>
  <c r="L38" i="7"/>
  <c r="AJ38" i="7" s="1"/>
  <c r="L36" i="7"/>
  <c r="P36" i="7" s="1"/>
  <c r="K35" i="7"/>
  <c r="L35" i="7" s="1"/>
  <c r="AJ35" i="7" s="1"/>
  <c r="L43" i="5"/>
  <c r="M43" i="5" s="1"/>
  <c r="L37" i="10"/>
  <c r="AJ37" i="10" s="1"/>
  <c r="K36" i="10"/>
  <c r="L35" i="10"/>
  <c r="L22" i="8"/>
  <c r="L27" i="5"/>
  <c r="L30" i="13"/>
  <c r="K20" i="12"/>
  <c r="K19" i="12"/>
  <c r="L19" i="12" s="1"/>
  <c r="K29" i="11"/>
  <c r="L29" i="11" s="1"/>
  <c r="AJ29" i="11" s="1"/>
  <c r="K22" i="11"/>
  <c r="L22" i="11" s="1"/>
  <c r="M22" i="11" s="1"/>
  <c r="K20" i="11"/>
  <c r="L20" i="11" s="1"/>
  <c r="N20" i="11" s="1"/>
  <c r="K44" i="7"/>
  <c r="K43" i="7"/>
  <c r="K44" i="1"/>
  <c r="L29" i="12"/>
  <c r="N29" i="12" s="1"/>
  <c r="L28" i="12"/>
  <c r="K27" i="9"/>
  <c r="K21" i="9"/>
  <c r="L21" i="9" s="1"/>
  <c r="K19" i="9"/>
  <c r="Q22" i="6"/>
  <c r="AJ45" i="1"/>
  <c r="Q43" i="1"/>
  <c r="AG30" i="11"/>
  <c r="AB46" i="13"/>
  <c r="Z46" i="13" s="1"/>
  <c r="AB14" i="4"/>
  <c r="Z14" i="4" s="1"/>
  <c r="K35" i="11"/>
  <c r="L35" i="11" s="1"/>
  <c r="K19" i="10"/>
  <c r="L19" i="10" s="1"/>
  <c r="AG43" i="4"/>
  <c r="N26" i="10"/>
  <c r="K18" i="9"/>
  <c r="L18" i="9" s="1"/>
  <c r="K34" i="13"/>
  <c r="K42" i="7"/>
  <c r="K26" i="6"/>
  <c r="N18" i="12"/>
  <c r="K26" i="9"/>
  <c r="L26" i="9" s="1"/>
  <c r="AF34" i="10"/>
  <c r="AE34" i="10"/>
  <c r="AG34" i="10" s="1"/>
  <c r="AF26" i="4"/>
  <c r="AE26" i="4"/>
  <c r="AF26" i="1"/>
  <c r="AE26" i="1"/>
  <c r="Q34" i="10"/>
  <c r="L26" i="4"/>
  <c r="Q34" i="13"/>
  <c r="Q26" i="9"/>
  <c r="AG18" i="11"/>
  <c r="L26" i="5"/>
  <c r="AG18" i="10"/>
  <c r="AJ26" i="8"/>
  <c r="N26" i="8"/>
  <c r="AF26" i="9"/>
  <c r="AG26" i="9" s="1"/>
  <c r="L34" i="13"/>
  <c r="L42" i="4"/>
  <c r="N42" i="4" s="1"/>
  <c r="AF42" i="11"/>
  <c r="AJ18" i="11"/>
  <c r="AG18" i="9"/>
  <c r="AC34" i="5"/>
  <c r="AC42" i="13"/>
  <c r="AE42" i="13" s="1"/>
  <c r="AF34" i="9"/>
  <c r="AG34" i="9" s="1"/>
  <c r="AJ34" i="5"/>
  <c r="N18" i="11"/>
  <c r="AF18" i="4"/>
  <c r="O42" i="10"/>
  <c r="AG18" i="7"/>
  <c r="L26" i="6"/>
  <c r="AJ26" i="6" s="1"/>
  <c r="AG34" i="13"/>
  <c r="AE42" i="3"/>
  <c r="AG42" i="3" s="1"/>
  <c r="N34" i="5"/>
  <c r="L42" i="5"/>
  <c r="M42" i="5" s="1"/>
  <c r="N28" i="12"/>
  <c r="M34" i="1"/>
  <c r="AJ34" i="1"/>
  <c r="N34" i="1"/>
  <c r="M32" i="1"/>
  <c r="N32" i="1"/>
  <c r="P32" i="1"/>
  <c r="Z32" i="1" s="1"/>
  <c r="AJ32" i="1"/>
  <c r="M35" i="4"/>
  <c r="M37" i="13"/>
  <c r="N37" i="13"/>
  <c r="AJ37" i="13"/>
  <c r="AF45" i="13"/>
  <c r="AE45" i="13"/>
  <c r="AF16" i="8"/>
  <c r="AG16" i="8" s="1"/>
  <c r="P24" i="5"/>
  <c r="Z24" i="5" s="1"/>
  <c r="AG42" i="10"/>
  <c r="AG44" i="12"/>
  <c r="L24" i="12"/>
  <c r="AE27" i="13"/>
  <c r="AG27" i="13" s="1"/>
  <c r="AF23" i="6"/>
  <c r="AE23" i="6"/>
  <c r="AF23" i="12"/>
  <c r="AE23" i="12"/>
  <c r="AC16" i="12"/>
  <c r="AD23" i="7"/>
  <c r="AG23" i="7" s="1"/>
  <c r="Q23" i="7"/>
  <c r="Q42" i="5"/>
  <c r="AC42" i="5"/>
  <c r="Q34" i="4"/>
  <c r="AC34" i="4"/>
  <c r="AE24" i="12"/>
  <c r="AF24" i="12"/>
  <c r="AD39" i="1"/>
  <c r="Q39" i="1"/>
  <c r="V58" i="1"/>
  <c r="V63" i="1" s="1"/>
  <c r="V9" i="10" s="1"/>
  <c r="V58" i="10" s="1"/>
  <c r="V63" i="10" s="1"/>
  <c r="V9" i="9" s="1"/>
  <c r="V58" i="9" s="1"/>
  <c r="V63" i="9" s="1"/>
  <c r="V9" i="8" s="1"/>
  <c r="V58" i="8" s="1"/>
  <c r="V63" i="8" s="1"/>
  <c r="V9" i="7" s="1"/>
  <c r="V58" i="7" s="1"/>
  <c r="V63" i="7" s="1"/>
  <c r="V9" i="6" s="1"/>
  <c r="AD39" i="4"/>
  <c r="AG39" i="4" s="1"/>
  <c r="Q39" i="4"/>
  <c r="AF35" i="13"/>
  <c r="P30" i="4"/>
  <c r="N27" i="3"/>
  <c r="AC35" i="4"/>
  <c r="AG14" i="5"/>
  <c r="N28" i="8"/>
  <c r="N38" i="7"/>
  <c r="AE15" i="4"/>
  <c r="AF15" i="4"/>
  <c r="AE14" i="11"/>
  <c r="AF14" i="11"/>
  <c r="AG14" i="11" s="1"/>
  <c r="AC35" i="12"/>
  <c r="Q35" i="12"/>
  <c r="AE37" i="9"/>
  <c r="AF37" i="9"/>
  <c r="AC40" i="7"/>
  <c r="Q40" i="7"/>
  <c r="AF18" i="6"/>
  <c r="AE18" i="6"/>
  <c r="AD44" i="8"/>
  <c r="AE23" i="11"/>
  <c r="AF23" i="11"/>
  <c r="AC21" i="1"/>
  <c r="Q21" i="1"/>
  <c r="AF36" i="4"/>
  <c r="AE36" i="4"/>
  <c r="AG29" i="8"/>
  <c r="AE35" i="6"/>
  <c r="N30" i="4"/>
  <c r="AJ40" i="1"/>
  <c r="AJ27" i="3"/>
  <c r="AJ27" i="12"/>
  <c r="AE40" i="3"/>
  <c r="AG40" i="3" s="1"/>
  <c r="AG26" i="11"/>
  <c r="AF18" i="3"/>
  <c r="AE18" i="3"/>
  <c r="AG26" i="3"/>
  <c r="Q19" i="6"/>
  <c r="AC19" i="6"/>
  <c r="Q18" i="8"/>
  <c r="AD18" i="8"/>
  <c r="M28" i="8"/>
  <c r="AJ28" i="8"/>
  <c r="AE24" i="11"/>
  <c r="AG24" i="11" s="1"/>
  <c r="AF24" i="11"/>
  <c r="P37" i="7"/>
  <c r="M36" i="7"/>
  <c r="AJ36" i="7"/>
  <c r="N36" i="7"/>
  <c r="Q30" i="7"/>
  <c r="L30" i="7"/>
  <c r="AF45" i="5"/>
  <c r="AE45" i="5"/>
  <c r="N40" i="4"/>
  <c r="N34" i="7"/>
  <c r="AG32" i="7"/>
  <c r="AG30" i="9"/>
  <c r="AJ30" i="4"/>
  <c r="N27" i="12"/>
  <c r="AF46" i="5"/>
  <c r="AG46" i="5" s="1"/>
  <c r="AG23" i="10"/>
  <c r="M36" i="11"/>
  <c r="N36" i="11"/>
  <c r="P36" i="11"/>
  <c r="AC31" i="9"/>
  <c r="Q31" i="9"/>
  <c r="AC20" i="6"/>
  <c r="Q20" i="6"/>
  <c r="AE13" i="3"/>
  <c r="AF13" i="3"/>
  <c r="Q19" i="8"/>
  <c r="AD19" i="8"/>
  <c r="AG19" i="8" s="1"/>
  <c r="AF27" i="5"/>
  <c r="AJ40" i="4"/>
  <c r="AJ34" i="7"/>
  <c r="P15" i="6"/>
  <c r="AC30" i="7"/>
  <c r="Z33" i="1"/>
  <c r="M39" i="10"/>
  <c r="P39" i="10"/>
  <c r="Z39" i="10" s="1"/>
  <c r="AJ39" i="10"/>
  <c r="M37" i="11"/>
  <c r="AJ37" i="11"/>
  <c r="N37" i="11"/>
  <c r="Q35" i="9"/>
  <c r="AD35" i="9"/>
  <c r="AG35" i="9" s="1"/>
  <c r="M23" i="3"/>
  <c r="N23" i="3"/>
  <c r="AC15" i="3"/>
  <c r="AE15" i="3" s="1"/>
  <c r="AD27" i="4"/>
  <c r="Q27" i="4"/>
  <c r="AD18" i="4"/>
  <c r="Q18" i="4"/>
  <c r="AC43" i="8"/>
  <c r="Q43" i="8"/>
  <c r="AD39" i="8"/>
  <c r="Q39" i="8"/>
  <c r="AC36" i="8"/>
  <c r="Q36" i="8"/>
  <c r="Q34" i="8"/>
  <c r="AC34" i="8"/>
  <c r="AD30" i="8"/>
  <c r="AG30" i="8" s="1"/>
  <c r="Q30" i="8"/>
  <c r="AD20" i="8"/>
  <c r="Q20" i="8"/>
  <c r="P40" i="4"/>
  <c r="Z40" i="4" s="1"/>
  <c r="N24" i="10"/>
  <c r="AJ15" i="6"/>
  <c r="AE29" i="10"/>
  <c r="AG29" i="10" s="1"/>
  <c r="AG31" i="1"/>
  <c r="AC43" i="5"/>
  <c r="Q24" i="12"/>
  <c r="AE31" i="12"/>
  <c r="AF31" i="12"/>
  <c r="AE21" i="9"/>
  <c r="AF21" i="9"/>
  <c r="AC14" i="13"/>
  <c r="AE40" i="11"/>
  <c r="AF40" i="11"/>
  <c r="AJ16" i="7"/>
  <c r="AE39" i="10"/>
  <c r="AF39" i="10"/>
  <c r="AE45" i="3"/>
  <c r="AF45" i="3"/>
  <c r="AD44" i="3"/>
  <c r="AG44" i="3" s="1"/>
  <c r="M39" i="3"/>
  <c r="AJ39" i="3"/>
  <c r="N39" i="3"/>
  <c r="P39" i="3"/>
  <c r="Z39" i="3" s="1"/>
  <c r="AD36" i="3"/>
  <c r="Q36" i="3"/>
  <c r="AJ24" i="10"/>
  <c r="AG24" i="8"/>
  <c r="N15" i="6"/>
  <c r="Q31" i="1"/>
  <c r="AG35" i="8"/>
  <c r="Q43" i="5"/>
  <c r="L26" i="11"/>
  <c r="AC28" i="1"/>
  <c r="AD40" i="13"/>
  <c r="L40" i="13"/>
  <c r="AC37" i="13"/>
  <c r="Q37" i="13"/>
  <c r="AF40" i="12"/>
  <c r="AE40" i="12"/>
  <c r="Q37" i="5"/>
  <c r="AD37" i="5"/>
  <c r="AG37" i="5" s="1"/>
  <c r="AD29" i="5"/>
  <c r="AG29" i="5" s="1"/>
  <c r="Q29" i="5"/>
  <c r="AJ35" i="10"/>
  <c r="AC31" i="10"/>
  <c r="Q31" i="10"/>
  <c r="AD20" i="10"/>
  <c r="L38" i="5"/>
  <c r="P38" i="5" s="1"/>
  <c r="AG15" i="5"/>
  <c r="AG27" i="3"/>
  <c r="L18" i="4"/>
  <c r="N18" i="4" s="1"/>
  <c r="K42" i="12"/>
  <c r="L42" i="12" s="1"/>
  <c r="K39" i="12"/>
  <c r="L39" i="12" s="1"/>
  <c r="AJ39" i="12" s="1"/>
  <c r="K34" i="9"/>
  <c r="L34" i="9" s="1"/>
  <c r="Z33" i="9"/>
  <c r="K29" i="9"/>
  <c r="K27" i="6"/>
  <c r="L27" i="6" s="1"/>
  <c r="N27" i="6" s="1"/>
  <c r="K24" i="6"/>
  <c r="L24" i="6" s="1"/>
  <c r="P24" i="6" s="1"/>
  <c r="Z41" i="5"/>
  <c r="K44" i="4"/>
  <c r="M44" i="4" s="1"/>
  <c r="K29" i="4"/>
  <c r="L29" i="4" s="1"/>
  <c r="AG42" i="11"/>
  <c r="L18" i="8"/>
  <c r="AG47" i="5"/>
  <c r="K35" i="13"/>
  <c r="L35" i="13" s="1"/>
  <c r="Q24" i="13"/>
  <c r="K45" i="12"/>
  <c r="L45" i="12" s="1"/>
  <c r="N45" i="12" s="1"/>
  <c r="Q40" i="12"/>
  <c r="K28" i="7"/>
  <c r="L28" i="7" s="1"/>
  <c r="Z33" i="5"/>
  <c r="Q30" i="5"/>
  <c r="K19" i="1"/>
  <c r="L19" i="1" s="1"/>
  <c r="P19" i="1" s="1"/>
  <c r="Q32" i="10"/>
  <c r="K22" i="4"/>
  <c r="L22" i="4" s="1"/>
  <c r="K23" i="8"/>
  <c r="L23" i="8" s="1"/>
  <c r="AJ23" i="8" s="1"/>
  <c r="L26" i="12"/>
  <c r="AG35" i="5"/>
  <c r="AG39" i="8"/>
  <c r="AG48" i="7"/>
  <c r="K22" i="12"/>
  <c r="Z41" i="9"/>
  <c r="Q36" i="9"/>
  <c r="Q34" i="9"/>
  <c r="K29" i="7"/>
  <c r="L29" i="7" s="1"/>
  <c r="K19" i="6"/>
  <c r="L19" i="6" s="1"/>
  <c r="AE28" i="5"/>
  <c r="AG28" i="5" s="1"/>
  <c r="K20" i="1"/>
  <c r="L20" i="1" s="1"/>
  <c r="K37" i="8"/>
  <c r="L37" i="8" s="1"/>
  <c r="AJ37" i="8" s="1"/>
  <c r="L22" i="9"/>
  <c r="AJ22" i="9" s="1"/>
  <c r="L27" i="13"/>
  <c r="AG27" i="12"/>
  <c r="L34" i="8"/>
  <c r="P31" i="3"/>
  <c r="Z31" i="3" s="1"/>
  <c r="K20" i="13"/>
  <c r="L20" i="13" s="1"/>
  <c r="Z25" i="12"/>
  <c r="Z25" i="11"/>
  <c r="K23" i="11"/>
  <c r="AD28" i="9"/>
  <c r="Q24" i="6"/>
  <c r="K18" i="5"/>
  <c r="K43" i="1"/>
  <c r="L43" i="1" s="1"/>
  <c r="L21" i="1"/>
  <c r="Q39" i="3"/>
  <c r="K36" i="4"/>
  <c r="L36" i="4" s="1"/>
  <c r="L41" i="4" s="1"/>
  <c r="AC28" i="4"/>
  <c r="L35" i="12"/>
  <c r="AG15" i="12"/>
  <c r="L42" i="7"/>
  <c r="M42" i="7" s="1"/>
  <c r="K32" i="10"/>
  <c r="L32" i="10" s="1"/>
  <c r="AJ44" i="13"/>
  <c r="L28" i="1"/>
  <c r="N28" i="1" s="1"/>
  <c r="L40" i="12"/>
  <c r="L36" i="9"/>
  <c r="AG32" i="12"/>
  <c r="AG28" i="11"/>
  <c r="AG22" i="3"/>
  <c r="AG19" i="3"/>
  <c r="AG38" i="8"/>
  <c r="Q22" i="9"/>
  <c r="Z25" i="6"/>
  <c r="AD43" i="1"/>
  <c r="K34" i="3"/>
  <c r="L37" i="5"/>
  <c r="AJ37" i="5" s="1"/>
  <c r="L42" i="11"/>
  <c r="AJ42" i="11" s="1"/>
  <c r="AG14" i="9"/>
  <c r="L20" i="8"/>
  <c r="K32" i="13"/>
  <c r="L32" i="13" s="1"/>
  <c r="K29" i="13"/>
  <c r="L29" i="13" s="1"/>
  <c r="N29" i="13" s="1"/>
  <c r="K24" i="9"/>
  <c r="L24" i="9" s="1"/>
  <c r="Q20" i="9"/>
  <c r="AG48" i="5"/>
  <c r="K36" i="5"/>
  <c r="L36" i="5" s="1"/>
  <c r="N36" i="5" s="1"/>
  <c r="K30" i="5"/>
  <c r="L30" i="5" s="1"/>
  <c r="Q23" i="5"/>
  <c r="K23" i="1"/>
  <c r="L23" i="1" s="1"/>
  <c r="M23" i="1" s="1"/>
  <c r="Q29" i="10"/>
  <c r="K20" i="10"/>
  <c r="L20" i="10" s="1"/>
  <c r="Q43" i="4"/>
  <c r="K39" i="8"/>
  <c r="L39" i="8" s="1"/>
  <c r="N39" i="8" s="1"/>
  <c r="Q23" i="8"/>
  <c r="AI58" i="11"/>
  <c r="D58" i="11" s="1"/>
  <c r="C36" i="14" s="1"/>
  <c r="AF10" i="11"/>
  <c r="AE50" i="12"/>
  <c r="AG50" i="12" s="1"/>
  <c r="AG46" i="13"/>
  <c r="AI58" i="13"/>
  <c r="D58" i="13" s="1"/>
  <c r="C34" i="14" s="1"/>
  <c r="AE51" i="4"/>
  <c r="AG51" i="4" s="1"/>
  <c r="AF13" i="4"/>
  <c r="AG13" i="4" s="1"/>
  <c r="AE11" i="4"/>
  <c r="AG13" i="5"/>
  <c r="AF13" i="6"/>
  <c r="AG13" i="6" s="1"/>
  <c r="P14" i="6"/>
  <c r="AE37" i="6"/>
  <c r="AG37" i="6" s="1"/>
  <c r="AJ45" i="12"/>
  <c r="AJ44" i="4"/>
  <c r="AE16" i="10"/>
  <c r="AF16" i="10"/>
  <c r="N19" i="4"/>
  <c r="AJ45" i="8"/>
  <c r="AC36" i="1"/>
  <c r="L36" i="1"/>
  <c r="P36" i="1" s="1"/>
  <c r="L17" i="4"/>
  <c r="M17" i="4" s="1"/>
  <c r="AJ14" i="13"/>
  <c r="AF42" i="4"/>
  <c r="AE42" i="4"/>
  <c r="AG42" i="4" s="1"/>
  <c r="M43" i="4"/>
  <c r="N43" i="4"/>
  <c r="P43" i="4"/>
  <c r="AD37" i="3"/>
  <c r="AG37" i="3" s="1"/>
  <c r="Q37" i="3"/>
  <c r="M29" i="4"/>
  <c r="AJ29" i="4"/>
  <c r="AD13" i="8"/>
  <c r="AG13" i="8" s="1"/>
  <c r="AE12" i="8"/>
  <c r="AG12" i="8" s="1"/>
  <c r="L37" i="3"/>
  <c r="AJ37" i="3" s="1"/>
  <c r="AG20" i="1"/>
  <c r="AF39" i="13"/>
  <c r="AE39" i="13"/>
  <c r="AD36" i="10"/>
  <c r="L36" i="10"/>
  <c r="Q36" i="10"/>
  <c r="AG19" i="10"/>
  <c r="AG32" i="13"/>
  <c r="AG42" i="1"/>
  <c r="AG23" i="13"/>
  <c r="AG24" i="3"/>
  <c r="M35" i="7"/>
  <c r="N35" i="7"/>
  <c r="AG48" i="4"/>
  <c r="Z15" i="5"/>
  <c r="AC16" i="5"/>
  <c r="AJ19" i="4"/>
  <c r="AJ22" i="7"/>
  <c r="AJ15" i="12"/>
  <c r="AE24" i="10"/>
  <c r="AF24" i="10"/>
  <c r="AF42" i="8"/>
  <c r="AG42" i="8" s="1"/>
  <c r="N38" i="5"/>
  <c r="M40" i="1"/>
  <c r="N40" i="1"/>
  <c r="M29" i="8"/>
  <c r="N29" i="8"/>
  <c r="P29" i="8"/>
  <c r="AF18" i="8"/>
  <c r="AE18" i="8"/>
  <c r="AG18" i="8" s="1"/>
  <c r="AJ36" i="5"/>
  <c r="M37" i="10"/>
  <c r="N37" i="10"/>
  <c r="M39" i="13"/>
  <c r="N39" i="13"/>
  <c r="Q43" i="7"/>
  <c r="L43" i="7"/>
  <c r="AC43" i="7"/>
  <c r="Q18" i="5"/>
  <c r="AD18" i="5"/>
  <c r="AG18" i="5" s="1"/>
  <c r="AF22" i="1"/>
  <c r="AE22" i="1"/>
  <c r="AG35" i="6"/>
  <c r="P19" i="4"/>
  <c r="AG15" i="8"/>
  <c r="Z15" i="12"/>
  <c r="AJ15" i="5"/>
  <c r="AJ39" i="13"/>
  <c r="Z45" i="4"/>
  <c r="M44" i="7"/>
  <c r="N44" i="7"/>
  <c r="N29" i="4"/>
  <c r="M32" i="8"/>
  <c r="N32" i="8"/>
  <c r="P32" i="8"/>
  <c r="Z32" i="8" s="1"/>
  <c r="AE34" i="3"/>
  <c r="AF34" i="3"/>
  <c r="AG19" i="7"/>
  <c r="AG24" i="9"/>
  <c r="AG38" i="12"/>
  <c r="AG31" i="4"/>
  <c r="AE38" i="4"/>
  <c r="AG38" i="4" s="1"/>
  <c r="AG38" i="11"/>
  <c r="AG24" i="5"/>
  <c r="Q36" i="13"/>
  <c r="AC31" i="11"/>
  <c r="Q31" i="11"/>
  <c r="AD37" i="7"/>
  <c r="AG37" i="7" s="1"/>
  <c r="Q37" i="7"/>
  <c r="AC35" i="1"/>
  <c r="AE44" i="4"/>
  <c r="AF44" i="4"/>
  <c r="AG26" i="6"/>
  <c r="AJ46" i="12"/>
  <c r="AG45" i="10"/>
  <c r="AE14" i="8"/>
  <c r="AG14" i="8" s="1"/>
  <c r="AG54" i="11"/>
  <c r="Q31" i="6"/>
  <c r="AC31" i="6"/>
  <c r="Q19" i="5"/>
  <c r="AD19" i="5"/>
  <c r="AG19" i="5" s="1"/>
  <c r="AD38" i="3"/>
  <c r="L38" i="3"/>
  <c r="AC46" i="4"/>
  <c r="AC47" i="12"/>
  <c r="AG16" i="9"/>
  <c r="AG44" i="1"/>
  <c r="AG44" i="7"/>
  <c r="AG47" i="9"/>
  <c r="AG43" i="11"/>
  <c r="AG38" i="5"/>
  <c r="AG26" i="7"/>
  <c r="AG27" i="4"/>
  <c r="Q26" i="12"/>
  <c r="AC26" i="12"/>
  <c r="AD23" i="9"/>
  <c r="AG23" i="9" s="1"/>
  <c r="L23" i="9"/>
  <c r="Q20" i="5"/>
  <c r="AD20" i="5"/>
  <c r="AG20" i="5" s="1"/>
  <c r="Q26" i="10"/>
  <c r="AC26" i="10"/>
  <c r="AC20" i="10"/>
  <c r="Q20" i="10"/>
  <c r="AG47" i="3"/>
  <c r="AD19" i="4"/>
  <c r="AG19" i="4" s="1"/>
  <c r="Q19" i="4"/>
  <c r="AC12" i="3"/>
  <c r="AC16" i="3"/>
  <c r="Q16" i="3"/>
  <c r="M21" i="5"/>
  <c r="N21" i="5"/>
  <c r="AC43" i="13"/>
  <c r="AC46" i="7"/>
  <c r="Q46" i="7"/>
  <c r="K28" i="6"/>
  <c r="L28" i="6" s="1"/>
  <c r="Q21" i="5"/>
  <c r="AD21" i="5"/>
  <c r="AG21" i="5" s="1"/>
  <c r="AD39" i="10"/>
  <c r="AG39" i="10" s="1"/>
  <c r="Q39" i="10"/>
  <c r="AG35" i="3"/>
  <c r="AG48" i="10"/>
  <c r="AG18" i="4"/>
  <c r="AG23" i="1"/>
  <c r="AG50" i="13"/>
  <c r="AG31" i="12"/>
  <c r="AG31" i="5"/>
  <c r="Q40" i="11"/>
  <c r="AG37" i="9"/>
  <c r="AF22" i="9"/>
  <c r="AE22" i="9"/>
  <c r="AF40" i="7"/>
  <c r="AE40" i="7"/>
  <c r="AG40" i="7" s="1"/>
  <c r="Q22" i="5"/>
  <c r="AD22" i="5"/>
  <c r="AG22" i="5" s="1"/>
  <c r="AG14" i="10"/>
  <c r="AG48" i="9"/>
  <c r="AG27" i="8"/>
  <c r="AJ23" i="3"/>
  <c r="AG51" i="10"/>
  <c r="Q28" i="13"/>
  <c r="AD28" i="13"/>
  <c r="AE15" i="13"/>
  <c r="AF15" i="13"/>
  <c r="K28" i="9"/>
  <c r="L28" i="9" s="1"/>
  <c r="AI58" i="5"/>
  <c r="D58" i="5" s="1"/>
  <c r="C32" i="14" s="1"/>
  <c r="Q18" i="1"/>
  <c r="L18" i="1"/>
  <c r="M18" i="1" s="1"/>
  <c r="AC18" i="1"/>
  <c r="W58" i="1"/>
  <c r="W63" i="1" s="1"/>
  <c r="W9" i="10" s="1"/>
  <c r="W58" i="10" s="1"/>
  <c r="W63" i="10" s="1"/>
  <c r="W9" i="9" s="1"/>
  <c r="W58" i="9" s="1"/>
  <c r="W63" i="9" s="1"/>
  <c r="W9" i="8" s="1"/>
  <c r="W58" i="8" s="1"/>
  <c r="W63" i="8" s="1"/>
  <c r="W9" i="7" s="1"/>
  <c r="W58" i="7" s="1"/>
  <c r="W63" i="7" s="1"/>
  <c r="W9" i="6" s="1"/>
  <c r="W55" i="6" s="1"/>
  <c r="W9" i="5" s="1"/>
  <c r="W58" i="5" s="1"/>
  <c r="W63" i="5" s="1"/>
  <c r="W9" i="4" s="1"/>
  <c r="W58" i="4" s="1"/>
  <c r="W63" i="4" s="1"/>
  <c r="W9" i="13" s="1"/>
  <c r="W58" i="13" s="1"/>
  <c r="W63" i="13" s="1"/>
  <c r="W9" i="12" s="1"/>
  <c r="W58" i="12" s="1"/>
  <c r="W63" i="12" s="1"/>
  <c r="W9" i="11" s="1"/>
  <c r="W58" i="11" s="1"/>
  <c r="W63" i="11" s="1"/>
  <c r="W9" i="3" s="1"/>
  <c r="W58" i="3" s="1"/>
  <c r="W63" i="3" s="1"/>
  <c r="AE12" i="1"/>
  <c r="AF12" i="1"/>
  <c r="K19" i="3"/>
  <c r="L19" i="3" s="1"/>
  <c r="Z16" i="5"/>
  <c r="AG26" i="4"/>
  <c r="AD40" i="9"/>
  <c r="AG40" i="9" s="1"/>
  <c r="Q40" i="9"/>
  <c r="L39" i="5"/>
  <c r="P39" i="5" s="1"/>
  <c r="Z39" i="5" s="1"/>
  <c r="AC39" i="5"/>
  <c r="AF30" i="4"/>
  <c r="AE30" i="4"/>
  <c r="T58" i="10"/>
  <c r="T63" i="10" s="1"/>
  <c r="T9" i="9" s="1"/>
  <c r="T58" i="9" s="1"/>
  <c r="AC30" i="13"/>
  <c r="AF30" i="13" s="1"/>
  <c r="L39" i="9"/>
  <c r="Q38" i="13"/>
  <c r="K21" i="12"/>
  <c r="L21" i="12" s="1"/>
  <c r="K43" i="11"/>
  <c r="Z33" i="6"/>
  <c r="Z25" i="5"/>
  <c r="Q24" i="5"/>
  <c r="K20" i="5"/>
  <c r="L20" i="5" s="1"/>
  <c r="K26" i="3"/>
  <c r="L26" i="3" s="1"/>
  <c r="Q20" i="3"/>
  <c r="Q26" i="4"/>
  <c r="K24" i="4"/>
  <c r="L24" i="4" s="1"/>
  <c r="N24" i="4" s="1"/>
  <c r="K31" i="8"/>
  <c r="L31" i="8" s="1"/>
  <c r="K19" i="8"/>
  <c r="L19" i="8" s="1"/>
  <c r="AF28" i="13"/>
  <c r="K42" i="9"/>
  <c r="AE52" i="7"/>
  <c r="AG52" i="7" s="1"/>
  <c r="K35" i="1"/>
  <c r="L35" i="1" s="1"/>
  <c r="K27" i="1"/>
  <c r="L27" i="1" s="1"/>
  <c r="L34" i="3"/>
  <c r="M34" i="3" s="1"/>
  <c r="K28" i="3"/>
  <c r="L28" i="3" s="1"/>
  <c r="K21" i="3"/>
  <c r="L21" i="3" s="1"/>
  <c r="AJ21" i="3" s="1"/>
  <c r="K20" i="3"/>
  <c r="L20" i="3" s="1"/>
  <c r="N20" i="3" s="1"/>
  <c r="K21" i="8"/>
  <c r="L21" i="8" s="1"/>
  <c r="P21" i="8" s="1"/>
  <c r="X58" i="10"/>
  <c r="X63" i="10" s="1"/>
  <c r="X9" i="9" s="1"/>
  <c r="X58" i="9" s="1"/>
  <c r="X63" i="9" s="1"/>
  <c r="X9" i="8" s="1"/>
  <c r="X58" i="8" s="1"/>
  <c r="X63" i="8" s="1"/>
  <c r="X9" i="7" s="1"/>
  <c r="X58" i="7" s="1"/>
  <c r="X63" i="7" s="1"/>
  <c r="X9" i="6" s="1"/>
  <c r="X55" i="6" s="1"/>
  <c r="X9" i="5" s="1"/>
  <c r="X58" i="5" s="1"/>
  <c r="X63" i="5" s="1"/>
  <c r="X9" i="4" s="1"/>
  <c r="X58" i="4" s="1"/>
  <c r="X63" i="4" s="1"/>
  <c r="X9" i="13" s="1"/>
  <c r="X58" i="13" s="1"/>
  <c r="X63" i="13" s="1"/>
  <c r="X9" i="12" s="1"/>
  <c r="X58" i="12" s="1"/>
  <c r="X63" i="12" s="1"/>
  <c r="X9" i="11" s="1"/>
  <c r="X58" i="11" s="1"/>
  <c r="X63" i="11" s="1"/>
  <c r="X9" i="3" s="1"/>
  <c r="X58" i="3" s="1"/>
  <c r="X63" i="3" s="1"/>
  <c r="L39" i="1"/>
  <c r="L40" i="11"/>
  <c r="K44" i="9"/>
  <c r="K43" i="9"/>
  <c r="L43" i="9" s="1"/>
  <c r="AJ43" i="9" s="1"/>
  <c r="Q21" i="9"/>
  <c r="K27" i="7"/>
  <c r="L27" i="7" s="1"/>
  <c r="AE45" i="6"/>
  <c r="AG45" i="6" s="1"/>
  <c r="Q34" i="6"/>
  <c r="AF50" i="5"/>
  <c r="AG50" i="5" s="1"/>
  <c r="K35" i="5"/>
  <c r="L35" i="5" s="1"/>
  <c r="K18" i="10"/>
  <c r="L18" i="10" s="1"/>
  <c r="K42" i="3"/>
  <c r="L42" i="3" s="1"/>
  <c r="K32" i="3"/>
  <c r="L32" i="3" s="1"/>
  <c r="K27" i="4"/>
  <c r="L27" i="4" s="1"/>
  <c r="AJ45" i="5"/>
  <c r="Z16" i="7"/>
  <c r="Z17" i="12"/>
  <c r="AI58" i="9"/>
  <c r="D58" i="9" s="1"/>
  <c r="C28" i="14" s="1"/>
  <c r="Z49" i="9"/>
  <c r="Q23" i="9"/>
  <c r="K32" i="7"/>
  <c r="L32" i="7" s="1"/>
  <c r="K31" i="7"/>
  <c r="L31" i="7" s="1"/>
  <c r="P31" i="7" s="1"/>
  <c r="Z31" i="7" s="1"/>
  <c r="Q35" i="6"/>
  <c r="K28" i="10"/>
  <c r="L28" i="10" s="1"/>
  <c r="L33" i="10" s="1"/>
  <c r="L40" i="5"/>
  <c r="N40" i="5" s="1"/>
  <c r="AG56" i="5"/>
  <c r="L30" i="9"/>
  <c r="AF44" i="13"/>
  <c r="AG44" i="13" s="1"/>
  <c r="AD39" i="13"/>
  <c r="K26" i="13"/>
  <c r="L26" i="13" s="1"/>
  <c r="M26" i="13" s="1"/>
  <c r="Z25" i="13"/>
  <c r="AD24" i="13"/>
  <c r="AE54" i="12"/>
  <c r="Q37" i="12"/>
  <c r="K30" i="12"/>
  <c r="L30" i="12" s="1"/>
  <c r="P30" i="12" s="1"/>
  <c r="Z49" i="11"/>
  <c r="Q42" i="11"/>
  <c r="K27" i="11"/>
  <c r="L27" i="11" s="1"/>
  <c r="L25" i="7"/>
  <c r="Z17" i="7"/>
  <c r="AE46" i="6"/>
  <c r="AG46" i="6" s="1"/>
  <c r="AD30" i="5"/>
  <c r="AG30" i="5" s="1"/>
  <c r="K22" i="10"/>
  <c r="L22" i="10" s="1"/>
  <c r="Q23" i="4"/>
  <c r="Q21" i="4"/>
  <c r="K42" i="8"/>
  <c r="L42" i="8" s="1"/>
  <c r="L49" i="8" s="1"/>
  <c r="Q32" i="8"/>
  <c r="AJ42" i="13"/>
  <c r="Q18" i="13"/>
  <c r="K32" i="12"/>
  <c r="L32" i="12" s="1"/>
  <c r="K31" i="12"/>
  <c r="L31" i="12" s="1"/>
  <c r="Z57" i="11"/>
  <c r="K39" i="11"/>
  <c r="L39" i="11" s="1"/>
  <c r="K34" i="11"/>
  <c r="L34" i="11" s="1"/>
  <c r="Z33" i="11"/>
  <c r="K32" i="11"/>
  <c r="L32" i="11" s="1"/>
  <c r="P32" i="11" s="1"/>
  <c r="Z32" i="11" s="1"/>
  <c r="K32" i="6"/>
  <c r="L32" i="6" s="1"/>
  <c r="K19" i="5"/>
  <c r="L19" i="5" s="1"/>
  <c r="L18" i="5"/>
  <c r="M18" i="5" s="1"/>
  <c r="K29" i="1"/>
  <c r="L29" i="1" s="1"/>
  <c r="AJ29" i="1" s="1"/>
  <c r="K36" i="3"/>
  <c r="L36" i="3" s="1"/>
  <c r="Q28" i="3"/>
  <c r="AG40" i="4"/>
  <c r="L34" i="12"/>
  <c r="N34" i="12" s="1"/>
  <c r="Q21" i="13"/>
  <c r="K44" i="12"/>
  <c r="K38" i="12"/>
  <c r="L38" i="12" s="1"/>
  <c r="K21" i="11"/>
  <c r="K19" i="11"/>
  <c r="K35" i="9"/>
  <c r="L35" i="9" s="1"/>
  <c r="Z41" i="6"/>
  <c r="Z17" i="6"/>
  <c r="Q36" i="4"/>
  <c r="K20" i="4"/>
  <c r="L20" i="4" s="1"/>
  <c r="AC16" i="4"/>
  <c r="AI58" i="8"/>
  <c r="D58" i="8" s="1"/>
  <c r="C29" i="14" s="1"/>
  <c r="Q35" i="8"/>
  <c r="AF50" i="1"/>
  <c r="AG50" i="1" s="1"/>
  <c r="AI58" i="1"/>
  <c r="D58" i="1" s="1"/>
  <c r="C26" i="14" s="1"/>
  <c r="AJ15" i="1"/>
  <c r="L17" i="1"/>
  <c r="M17" i="1" s="1"/>
  <c r="AJ16" i="1"/>
  <c r="AE16" i="1"/>
  <c r="AG16" i="1" s="1"/>
  <c r="M14" i="6"/>
  <c r="AJ14" i="6"/>
  <c r="M24" i="8"/>
  <c r="AJ24" i="8"/>
  <c r="M31" i="10"/>
  <c r="N31" i="10"/>
  <c r="AJ31" i="10"/>
  <c r="M31" i="4"/>
  <c r="P31" i="4"/>
  <c r="Z31" i="4" s="1"/>
  <c r="N31" i="4"/>
  <c r="M20" i="8"/>
  <c r="N20" i="8"/>
  <c r="AJ20" i="8"/>
  <c r="P20" i="8"/>
  <c r="AC31" i="13"/>
  <c r="L31" i="13"/>
  <c r="Q31" i="13"/>
  <c r="AD22" i="13"/>
  <c r="AG22" i="13" s="1"/>
  <c r="Q22" i="13"/>
  <c r="L22" i="13"/>
  <c r="M30" i="12"/>
  <c r="N30" i="12"/>
  <c r="AG39" i="1"/>
  <c r="AJ48" i="4"/>
  <c r="AJ47" i="7"/>
  <c r="Z47" i="7"/>
  <c r="M23" i="12"/>
  <c r="N23" i="12"/>
  <c r="Z13" i="5"/>
  <c r="AJ13" i="5"/>
  <c r="M29" i="11"/>
  <c r="N29" i="11"/>
  <c r="M28" i="11"/>
  <c r="N28" i="11"/>
  <c r="AJ28" i="11"/>
  <c r="M24" i="10"/>
  <c r="M31" i="11"/>
  <c r="AJ31" i="11"/>
  <c r="N31" i="11"/>
  <c r="AJ46" i="1"/>
  <c r="AJ13" i="8"/>
  <c r="Z13" i="8"/>
  <c r="L17" i="8"/>
  <c r="P24" i="8"/>
  <c r="Z24" i="8" s="1"/>
  <c r="AJ31" i="4"/>
  <c r="AF20" i="7"/>
  <c r="AE20" i="7"/>
  <c r="AE37" i="12"/>
  <c r="AF37" i="12"/>
  <c r="AG45" i="12"/>
  <c r="P31" i="10"/>
  <c r="Z31" i="10" s="1"/>
  <c r="M34" i="10"/>
  <c r="N34" i="10"/>
  <c r="P34" i="10"/>
  <c r="M26" i="11"/>
  <c r="AE47" i="7"/>
  <c r="AF47" i="7"/>
  <c r="AG35" i="11"/>
  <c r="AG27" i="5"/>
  <c r="AJ26" i="11"/>
  <c r="AJ35" i="8"/>
  <c r="M39" i="4"/>
  <c r="N39" i="4"/>
  <c r="P39" i="4"/>
  <c r="Z39" i="4" s="1"/>
  <c r="N24" i="8"/>
  <c r="AG20" i="11"/>
  <c r="N26" i="11"/>
  <c r="AG35" i="13"/>
  <c r="M18" i="12"/>
  <c r="AG13" i="12"/>
  <c r="M24" i="11"/>
  <c r="M24" i="1"/>
  <c r="N24" i="1"/>
  <c r="AJ24" i="1"/>
  <c r="N44" i="4"/>
  <c r="M26" i="7"/>
  <c r="N26" i="7"/>
  <c r="M22" i="8"/>
  <c r="N22" i="8"/>
  <c r="AJ22" i="8"/>
  <c r="P22" i="8"/>
  <c r="M29" i="12"/>
  <c r="M29" i="3"/>
  <c r="N29" i="3"/>
  <c r="M24" i="3"/>
  <c r="P24" i="3"/>
  <c r="Z24" i="3" s="1"/>
  <c r="M24" i="5"/>
  <c r="AJ24" i="5"/>
  <c r="AJ24" i="7"/>
  <c r="Z24" i="7"/>
  <c r="M18" i="9"/>
  <c r="N18" i="9"/>
  <c r="AJ18" i="9"/>
  <c r="M28" i="1"/>
  <c r="P28" i="1"/>
  <c r="AJ28" i="1"/>
  <c r="AJ13" i="13"/>
  <c r="AJ12" i="13"/>
  <c r="L17" i="13"/>
  <c r="AJ13" i="3"/>
  <c r="M30" i="10"/>
  <c r="N30" i="10"/>
  <c r="M40" i="13"/>
  <c r="N40" i="13"/>
  <c r="AG15" i="6"/>
  <c r="M43" i="8"/>
  <c r="P43" i="8"/>
  <c r="M31" i="3"/>
  <c r="N31" i="3"/>
  <c r="M37" i="5"/>
  <c r="N37" i="5"/>
  <c r="M30" i="7"/>
  <c r="AJ30" i="7"/>
  <c r="N30" i="7"/>
  <c r="P30" i="7"/>
  <c r="M18" i="3"/>
  <c r="AJ18" i="3"/>
  <c r="P22" i="9"/>
  <c r="M20" i="11"/>
  <c r="AJ20" i="11"/>
  <c r="M28" i="12"/>
  <c r="AJ28" i="12"/>
  <c r="M36" i="8"/>
  <c r="N36" i="8"/>
  <c r="AJ36" i="8"/>
  <c r="AJ15" i="8"/>
  <c r="M40" i="9"/>
  <c r="M37" i="4"/>
  <c r="AJ37" i="4"/>
  <c r="N37" i="4"/>
  <c r="Z47" i="4"/>
  <c r="AJ47" i="4"/>
  <c r="AE34" i="5"/>
  <c r="AF34" i="5"/>
  <c r="AF39" i="6"/>
  <c r="AE39" i="6"/>
  <c r="AG26" i="5"/>
  <c r="AG28" i="10"/>
  <c r="M40" i="8"/>
  <c r="P40" i="8"/>
  <c r="Z40" i="8" s="1"/>
  <c r="AJ40" i="8"/>
  <c r="M23" i="10"/>
  <c r="AJ23" i="10"/>
  <c r="N23" i="10"/>
  <c r="M40" i="10"/>
  <c r="AJ40" i="10"/>
  <c r="N40" i="10"/>
  <c r="P40" i="10"/>
  <c r="Z40" i="10" s="1"/>
  <c r="AG10" i="1"/>
  <c r="AF43" i="9"/>
  <c r="AE43" i="9"/>
  <c r="AF46" i="1"/>
  <c r="AG46" i="1" s="1"/>
  <c r="AE31" i="7"/>
  <c r="AG31" i="7" s="1"/>
  <c r="AF31" i="7"/>
  <c r="M39" i="9"/>
  <c r="P39" i="9"/>
  <c r="Z39" i="9" s="1"/>
  <c r="AJ39" i="9"/>
  <c r="N39" i="9"/>
  <c r="P27" i="13"/>
  <c r="AF44" i="8"/>
  <c r="AE46" i="12"/>
  <c r="AF46" i="12"/>
  <c r="M39" i="8"/>
  <c r="P39" i="8"/>
  <c r="Z39" i="8" s="1"/>
  <c r="AJ39" i="8"/>
  <c r="M18" i="4"/>
  <c r="AJ18" i="4"/>
  <c r="M21" i="4"/>
  <c r="P38" i="4"/>
  <c r="AJ38" i="4"/>
  <c r="AF47" i="4"/>
  <c r="AE47" i="4"/>
  <c r="AG45" i="7"/>
  <c r="M38" i="10"/>
  <c r="N38" i="10"/>
  <c r="P38" i="10"/>
  <c r="AJ38" i="10"/>
  <c r="M39" i="1"/>
  <c r="AJ39" i="1"/>
  <c r="P39" i="1"/>
  <c r="Z39" i="1" s="1"/>
  <c r="N39" i="1"/>
  <c r="M39" i="5"/>
  <c r="N39" i="5"/>
  <c r="AJ39" i="5"/>
  <c r="M38" i="7"/>
  <c r="AC36" i="12"/>
  <c r="L36" i="12"/>
  <c r="AG46" i="10"/>
  <c r="AG42" i="6"/>
  <c r="M23" i="4"/>
  <c r="AJ23" i="4"/>
  <c r="P23" i="4"/>
  <c r="Z23" i="4" s="1"/>
  <c r="AF15" i="1"/>
  <c r="AE15" i="1"/>
  <c r="M22" i="4"/>
  <c r="P22" i="4"/>
  <c r="M40" i="5"/>
  <c r="AJ40" i="5"/>
  <c r="Z51" i="4"/>
  <c r="O18" i="5"/>
  <c r="O34" i="11"/>
  <c r="O18" i="13"/>
  <c r="O34" i="13"/>
  <c r="O26" i="4"/>
  <c r="O26" i="3"/>
  <c r="O18" i="6"/>
  <c r="O18" i="11"/>
  <c r="O26" i="13"/>
  <c r="O42" i="12"/>
  <c r="O26" i="5"/>
  <c r="O26" i="8"/>
  <c r="O34" i="3"/>
  <c r="O42" i="1"/>
  <c r="O42" i="9"/>
  <c r="O49" i="9" s="1"/>
  <c r="O18" i="1"/>
  <c r="I16" i="2"/>
  <c r="O34" i="8"/>
  <c r="O18" i="10"/>
  <c r="O26" i="1"/>
  <c r="O34" i="7"/>
  <c r="O42" i="3"/>
  <c r="O34" i="5"/>
  <c r="O18" i="9"/>
  <c r="O26" i="12"/>
  <c r="O42" i="7"/>
  <c r="O26" i="10"/>
  <c r="O26" i="6"/>
  <c r="O42" i="8"/>
  <c r="O18" i="3"/>
  <c r="O26" i="7"/>
  <c r="O18" i="4"/>
  <c r="P18" i="4" s="1"/>
  <c r="O26" i="9"/>
  <c r="O26" i="11"/>
  <c r="O42" i="11"/>
  <c r="O34" i="4"/>
  <c r="O34" i="1"/>
  <c r="O34" i="12"/>
  <c r="O42" i="4"/>
  <c r="O34" i="6"/>
  <c r="O34" i="9"/>
  <c r="Q32" i="13"/>
  <c r="AE52" i="3"/>
  <c r="AF52" i="3"/>
  <c r="N23" i="4"/>
  <c r="AG51" i="3"/>
  <c r="M21" i="10"/>
  <c r="N21" i="10"/>
  <c r="M29" i="1"/>
  <c r="O18" i="12"/>
  <c r="O18" i="8"/>
  <c r="L42" i="9"/>
  <c r="AC42" i="9"/>
  <c r="M35" i="9"/>
  <c r="P35" i="9"/>
  <c r="N35" i="9"/>
  <c r="AJ35" i="9"/>
  <c r="AD31" i="9"/>
  <c r="L31" i="9"/>
  <c r="AF50" i="9"/>
  <c r="AG50" i="9" s="1"/>
  <c r="AG37" i="4"/>
  <c r="Z14" i="1"/>
  <c r="M32" i="11"/>
  <c r="N32" i="11"/>
  <c r="AJ32" i="11"/>
  <c r="AF24" i="13"/>
  <c r="AE24" i="13"/>
  <c r="M21" i="12"/>
  <c r="AD19" i="11"/>
  <c r="AG19" i="11" s="1"/>
  <c r="Q19" i="11"/>
  <c r="L19" i="11"/>
  <c r="AE32" i="1"/>
  <c r="AF32" i="1"/>
  <c r="M39" i="12"/>
  <c r="N39" i="12"/>
  <c r="AF29" i="12"/>
  <c r="AE29" i="12"/>
  <c r="AD14" i="6"/>
  <c r="Q14" i="6"/>
  <c r="AE11" i="6"/>
  <c r="AF11" i="6"/>
  <c r="AG30" i="1"/>
  <c r="M21" i="3"/>
  <c r="N21" i="3"/>
  <c r="AG24" i="4"/>
  <c r="Q42" i="8"/>
  <c r="M21" i="8"/>
  <c r="AJ21" i="8"/>
  <c r="N21" i="8"/>
  <c r="M30" i="9"/>
  <c r="AJ30" i="9"/>
  <c r="N30" i="9"/>
  <c r="AJ16" i="13"/>
  <c r="M28" i="4"/>
  <c r="AJ28" i="4"/>
  <c r="N28" i="4"/>
  <c r="P28" i="4"/>
  <c r="M19" i="1"/>
  <c r="N19" i="1"/>
  <c r="AJ19" i="1"/>
  <c r="AD23" i="12"/>
  <c r="AG23" i="12" s="1"/>
  <c r="Q23" i="12"/>
  <c r="Q19" i="12"/>
  <c r="AC19" i="12"/>
  <c r="AF39" i="11"/>
  <c r="AE39" i="11"/>
  <c r="AD23" i="11"/>
  <c r="AG23" i="11" s="1"/>
  <c r="L23" i="11"/>
  <c r="Q23" i="11"/>
  <c r="M43" i="9"/>
  <c r="P43" i="9"/>
  <c r="N43" i="9"/>
  <c r="AG52" i="12"/>
  <c r="AG54" i="12"/>
  <c r="AC30" i="12"/>
  <c r="Q30" i="12"/>
  <c r="AD19" i="9"/>
  <c r="AG19" i="9" s="1"/>
  <c r="Q19" i="9"/>
  <c r="L19" i="9"/>
  <c r="AG15" i="9"/>
  <c r="AC42" i="7"/>
  <c r="Q42" i="7"/>
  <c r="AD22" i="7"/>
  <c r="AG22" i="7" s="1"/>
  <c r="Q22" i="7"/>
  <c r="AG10" i="3"/>
  <c r="Z57" i="13"/>
  <c r="AC40" i="13"/>
  <c r="Q40" i="13"/>
  <c r="Z57" i="12"/>
  <c r="Q18" i="12"/>
  <c r="AC18" i="12"/>
  <c r="AC27" i="11"/>
  <c r="Q27" i="11"/>
  <c r="AC27" i="9"/>
  <c r="L27" i="9"/>
  <c r="AE47" i="8"/>
  <c r="AF47" i="8"/>
  <c r="AG15" i="4"/>
  <c r="AG53" i="9"/>
  <c r="AC20" i="12"/>
  <c r="L20" i="12"/>
  <c r="AE34" i="7"/>
  <c r="AF34" i="7"/>
  <c r="AG14" i="4"/>
  <c r="AJ20" i="1"/>
  <c r="AG43" i="10"/>
  <c r="AG47" i="1"/>
  <c r="L22" i="12"/>
  <c r="AC22" i="12"/>
  <c r="L43" i="11"/>
  <c r="Q43" i="11"/>
  <c r="AG16" i="10"/>
  <c r="AG12" i="1"/>
  <c r="Q27" i="13"/>
  <c r="K19" i="13"/>
  <c r="L19" i="13" s="1"/>
  <c r="K18" i="13"/>
  <c r="L18" i="13" s="1"/>
  <c r="K43" i="12"/>
  <c r="L43" i="12" s="1"/>
  <c r="AG10" i="11"/>
  <c r="AD29" i="9"/>
  <c r="AG29" i="9" s="1"/>
  <c r="L29" i="9"/>
  <c r="AC39" i="7"/>
  <c r="Q39" i="7"/>
  <c r="AD22" i="8"/>
  <c r="AG22" i="8" s="1"/>
  <c r="Q22" i="8"/>
  <c r="AG27" i="1"/>
  <c r="AE56" i="13"/>
  <c r="AF56" i="13"/>
  <c r="K36" i="13"/>
  <c r="L36" i="13" s="1"/>
  <c r="Z41" i="12"/>
  <c r="AC12" i="13"/>
  <c r="Q44" i="12"/>
  <c r="O21" i="11"/>
  <c r="O37" i="9"/>
  <c r="O29" i="7"/>
  <c r="O37" i="5"/>
  <c r="P37" i="5" s="1"/>
  <c r="O21" i="3"/>
  <c r="P21" i="3" s="1"/>
  <c r="O43" i="11"/>
  <c r="O27" i="5"/>
  <c r="P27" i="5" s="1"/>
  <c r="O38" i="13"/>
  <c r="P38" i="13" s="1"/>
  <c r="O22" i="13"/>
  <c r="O36" i="12"/>
  <c r="O27" i="12"/>
  <c r="P27" i="12" s="1"/>
  <c r="O23" i="12"/>
  <c r="P23" i="12" s="1"/>
  <c r="Z23" i="12" s="1"/>
  <c r="AG10" i="12"/>
  <c r="AG46" i="11"/>
  <c r="AE53" i="1"/>
  <c r="AF53" i="1"/>
  <c r="AC38" i="1"/>
  <c r="Q38" i="1"/>
  <c r="Q34" i="1"/>
  <c r="K30" i="1"/>
  <c r="L30" i="1" s="1"/>
  <c r="AF48" i="3"/>
  <c r="AG48" i="3" s="1"/>
  <c r="Q38" i="3"/>
  <c r="AC38" i="3"/>
  <c r="AG38" i="6"/>
  <c r="O37" i="1"/>
  <c r="P37" i="1" s="1"/>
  <c r="O29" i="6"/>
  <c r="O21" i="5"/>
  <c r="P21" i="5" s="1"/>
  <c r="O37" i="4"/>
  <c r="P37" i="4" s="1"/>
  <c r="O16" i="11"/>
  <c r="P16" i="11" s="1"/>
  <c r="Z16" i="11" s="1"/>
  <c r="O16" i="9"/>
  <c r="P16" i="9" s="1"/>
  <c r="Z16" i="9" s="1"/>
  <c r="O16" i="10"/>
  <c r="P16" i="10" s="1"/>
  <c r="Z16" i="10" s="1"/>
  <c r="P48" i="1"/>
  <c r="O40" i="9"/>
  <c r="P40" i="9" s="1"/>
  <c r="Z40" i="9" s="1"/>
  <c r="O24" i="9"/>
  <c r="P24" i="9" s="1"/>
  <c r="Z24" i="9" s="1"/>
  <c r="Z16" i="3"/>
  <c r="O40" i="11"/>
  <c r="P40" i="11" s="1"/>
  <c r="Z40" i="11" s="1"/>
  <c r="O30" i="13"/>
  <c r="P30" i="13" s="1"/>
  <c r="O20" i="13"/>
  <c r="P20" i="13" s="1"/>
  <c r="Q20" i="13"/>
  <c r="AG10" i="13"/>
  <c r="AF56" i="12"/>
  <c r="AG56" i="12" s="1"/>
  <c r="O35" i="12"/>
  <c r="K38" i="9"/>
  <c r="L38" i="9" s="1"/>
  <c r="K34" i="6"/>
  <c r="L34" i="6" s="1"/>
  <c r="K18" i="6"/>
  <c r="L18" i="6" s="1"/>
  <c r="K28" i="5"/>
  <c r="L28" i="5" s="1"/>
  <c r="K31" i="1"/>
  <c r="L31" i="1" s="1"/>
  <c r="AF55" i="3"/>
  <c r="AE55" i="3"/>
  <c r="AE55" i="4"/>
  <c r="AF55" i="4"/>
  <c r="O37" i="12"/>
  <c r="O21" i="13"/>
  <c r="P21" i="13" s="1"/>
  <c r="O29" i="13"/>
  <c r="O37" i="10"/>
  <c r="O29" i="4"/>
  <c r="P29" i="4" s="1"/>
  <c r="Z47" i="5"/>
  <c r="P15" i="9"/>
  <c r="Z48" i="12"/>
  <c r="Z15" i="13"/>
  <c r="O39" i="11"/>
  <c r="P39" i="11" s="1"/>
  <c r="Z39" i="11" s="1"/>
  <c r="O23" i="11"/>
  <c r="O36" i="13"/>
  <c r="O31" i="12"/>
  <c r="L21" i="11"/>
  <c r="AC21" i="11"/>
  <c r="O19" i="11"/>
  <c r="AG51" i="9"/>
  <c r="K37" i="9"/>
  <c r="L37" i="9" s="1"/>
  <c r="K40" i="7"/>
  <c r="L40" i="7" s="1"/>
  <c r="L16" i="6"/>
  <c r="AE14" i="6"/>
  <c r="AF55" i="5"/>
  <c r="AG55" i="5" s="1"/>
  <c r="K23" i="5"/>
  <c r="L23" i="5" s="1"/>
  <c r="K26" i="1"/>
  <c r="L26" i="1" s="1"/>
  <c r="AF56" i="10"/>
  <c r="AG56" i="10" s="1"/>
  <c r="O37" i="11"/>
  <c r="P37" i="11" s="1"/>
  <c r="O29" i="11"/>
  <c r="P29" i="11" s="1"/>
  <c r="O29" i="1"/>
  <c r="P29" i="1" s="1"/>
  <c r="O21" i="10"/>
  <c r="P21" i="10" s="1"/>
  <c r="P13" i="6"/>
  <c r="P46" i="1"/>
  <c r="O30" i="9"/>
  <c r="P30" i="9" s="1"/>
  <c r="Q26" i="13"/>
  <c r="O39" i="12"/>
  <c r="P39" i="12" s="1"/>
  <c r="Z39" i="12" s="1"/>
  <c r="AG52" i="11"/>
  <c r="O24" i="11"/>
  <c r="P24" i="11" s="1"/>
  <c r="Z24" i="11" s="1"/>
  <c r="AE50" i="4"/>
  <c r="AF50" i="4"/>
  <c r="P12" i="6"/>
  <c r="AF13" i="9"/>
  <c r="AE13" i="9"/>
  <c r="O35" i="7"/>
  <c r="P35" i="7" s="1"/>
  <c r="O27" i="7"/>
  <c r="P27" i="7" s="1"/>
  <c r="O40" i="5"/>
  <c r="P40" i="5" s="1"/>
  <c r="Z40" i="5" s="1"/>
  <c r="O21" i="12"/>
  <c r="P21" i="12" s="1"/>
  <c r="O45" i="12"/>
  <c r="O21" i="9"/>
  <c r="O29" i="5"/>
  <c r="P29" i="5" s="1"/>
  <c r="O21" i="4"/>
  <c r="P21" i="4" s="1"/>
  <c r="O37" i="8"/>
  <c r="P37" i="8" s="1"/>
  <c r="P11" i="6"/>
  <c r="O28" i="6"/>
  <c r="O28" i="11"/>
  <c r="P28" i="11" s="1"/>
  <c r="O20" i="11"/>
  <c r="P20" i="11" s="1"/>
  <c r="O28" i="9"/>
  <c r="O35" i="13"/>
  <c r="AG48" i="12"/>
  <c r="O19" i="12"/>
  <c r="P19" i="12" s="1"/>
  <c r="AF47" i="11"/>
  <c r="AE47" i="11"/>
  <c r="Q26" i="11"/>
  <c r="Q38" i="9"/>
  <c r="AC38" i="9"/>
  <c r="O36" i="9"/>
  <c r="P36" i="9" s="1"/>
  <c r="O38" i="7"/>
  <c r="P38" i="7" s="1"/>
  <c r="Q39" i="5"/>
  <c r="Q32" i="1"/>
  <c r="AG13" i="10"/>
  <c r="Q31" i="3"/>
  <c r="Z48" i="4"/>
  <c r="AG44" i="11"/>
  <c r="AG16" i="11"/>
  <c r="AF50" i="10"/>
  <c r="AG50" i="10" s="1"/>
  <c r="Z49" i="3"/>
  <c r="AC28" i="3"/>
  <c r="Q30" i="6"/>
  <c r="Y58" i="1"/>
  <c r="Y63" i="1" s="1"/>
  <c r="Y9" i="10" s="1"/>
  <c r="Y58" i="10" s="1"/>
  <c r="Y63" i="10" s="1"/>
  <c r="Y9" i="9" s="1"/>
  <c r="Y58" i="9" s="1"/>
  <c r="Y63" i="9" s="1"/>
  <c r="Y9" i="8" s="1"/>
  <c r="Y58" i="8" s="1"/>
  <c r="Y63" i="8" s="1"/>
  <c r="Y9" i="7" s="1"/>
  <c r="Y58" i="7" s="1"/>
  <c r="Y63" i="7" s="1"/>
  <c r="Y9" i="6" s="1"/>
  <c r="Y55" i="6" s="1"/>
  <c r="Y9" i="5" s="1"/>
  <c r="Y58" i="5" s="1"/>
  <c r="Y63" i="5" s="1"/>
  <c r="Y9" i="4" s="1"/>
  <c r="Y58" i="4" s="1"/>
  <c r="Y63" i="4" s="1"/>
  <c r="Y9" i="13" s="1"/>
  <c r="Y58" i="13" s="1"/>
  <c r="Y63" i="13" s="1"/>
  <c r="Y9" i="12" s="1"/>
  <c r="Y58" i="12" s="1"/>
  <c r="Y63" i="12" s="1"/>
  <c r="Y9" i="11" s="1"/>
  <c r="Y58" i="11" s="1"/>
  <c r="Y63" i="11" s="1"/>
  <c r="Y9" i="3" s="1"/>
  <c r="Y58" i="3" s="1"/>
  <c r="Y63" i="3" s="1"/>
  <c r="AG48" i="1"/>
  <c r="AG11" i="10"/>
  <c r="AD32" i="8"/>
  <c r="AG32" i="8" s="1"/>
  <c r="Z57" i="4"/>
  <c r="AG47" i="10"/>
  <c r="AC32" i="10"/>
  <c r="Z17" i="11"/>
  <c r="U58" i="1"/>
  <c r="U63" i="1" s="1"/>
  <c r="U9" i="10" s="1"/>
  <c r="U58" i="10" s="1"/>
  <c r="U63" i="10" s="1"/>
  <c r="U9" i="9" s="1"/>
  <c r="U58" i="9" s="1"/>
  <c r="U63" i="9" s="1"/>
  <c r="U9" i="8" s="1"/>
  <c r="U58" i="8" s="1"/>
  <c r="U63" i="8" s="1"/>
  <c r="U9" i="7" s="1"/>
  <c r="U58" i="7" s="1"/>
  <c r="U63" i="7" s="1"/>
  <c r="U9" i="6" s="1"/>
  <c r="U55" i="6" s="1"/>
  <c r="U9" i="5" s="1"/>
  <c r="U58" i="5" s="1"/>
  <c r="U63" i="5" s="1"/>
  <c r="U9" i="4" s="1"/>
  <c r="U58" i="4" s="1"/>
  <c r="U63" i="4" s="1"/>
  <c r="U9" i="13" s="1"/>
  <c r="U58" i="13" s="1"/>
  <c r="U63" i="13" s="1"/>
  <c r="U9" i="12" s="1"/>
  <c r="U58" i="12" s="1"/>
  <c r="U63" i="12" s="1"/>
  <c r="U9" i="11" s="1"/>
  <c r="U58" i="11" s="1"/>
  <c r="U63" i="11" s="1"/>
  <c r="U9" i="3" s="1"/>
  <c r="U58" i="3" s="1"/>
  <c r="U63" i="3" s="1"/>
  <c r="Z17" i="10"/>
  <c r="AG11" i="4"/>
  <c r="AF12" i="6"/>
  <c r="AG12" i="6" s="1"/>
  <c r="AE46" i="3"/>
  <c r="AG46" i="3" s="1"/>
  <c r="AI58" i="3"/>
  <c r="D58" i="3" s="1"/>
  <c r="C37" i="14" s="1"/>
  <c r="AE51" i="11"/>
  <c r="AG51" i="11" s="1"/>
  <c r="AE48" i="11"/>
  <c r="AG48" i="11" s="1"/>
  <c r="AF13" i="11"/>
  <c r="AG13" i="11" s="1"/>
  <c r="AE15" i="11"/>
  <c r="AG15" i="11" s="1"/>
  <c r="AI58" i="12"/>
  <c r="D58" i="12" s="1"/>
  <c r="C35" i="14" s="1"/>
  <c r="AE11" i="13"/>
  <c r="AG11" i="13" s="1"/>
  <c r="AI58" i="4"/>
  <c r="D58" i="4" s="1"/>
  <c r="C33" i="14" s="1"/>
  <c r="N32" i="4"/>
  <c r="P32" i="4"/>
  <c r="Z32" i="4" s="1"/>
  <c r="AF12" i="4"/>
  <c r="AG12" i="4" s="1"/>
  <c r="AE10" i="4"/>
  <c r="AG10" i="4" s="1"/>
  <c r="AE48" i="6"/>
  <c r="AG48" i="6" s="1"/>
  <c r="AE47" i="6"/>
  <c r="AG47" i="6" s="1"/>
  <c r="AE43" i="6"/>
  <c r="AG43" i="6" s="1"/>
  <c r="AI50" i="6"/>
  <c r="D50" i="6" s="1"/>
  <c r="C31" i="14" s="1"/>
  <c r="AE50" i="7"/>
  <c r="AG50" i="7" s="1"/>
  <c r="Z57" i="7"/>
  <c r="AI58" i="7"/>
  <c r="D58" i="7" s="1"/>
  <c r="C30" i="14" s="1"/>
  <c r="AE10" i="9"/>
  <c r="AG10" i="9" s="1"/>
  <c r="AI58" i="10"/>
  <c r="D58" i="10" s="1"/>
  <c r="C27" i="14" s="1"/>
  <c r="AF15" i="10"/>
  <c r="AG15" i="10" s="1"/>
  <c r="AF12" i="10"/>
  <c r="AG12" i="10" s="1"/>
  <c r="P57" i="9"/>
  <c r="P57" i="13"/>
  <c r="V50" i="6" l="1"/>
  <c r="V55" i="6" s="1"/>
  <c r="V9" i="5" s="1"/>
  <c r="V58" i="5" s="1"/>
  <c r="V63" i="5" s="1"/>
  <c r="V9" i="4" s="1"/>
  <c r="V58" i="4" s="1"/>
  <c r="V63" i="4" s="1"/>
  <c r="V9" i="13" s="1"/>
  <c r="V58" i="13" s="1"/>
  <c r="V63" i="13" s="1"/>
  <c r="V9" i="12" s="1"/>
  <c r="V58" i="12" s="1"/>
  <c r="V63" i="12" s="1"/>
  <c r="V9" i="11" s="1"/>
  <c r="V58" i="11" s="1"/>
  <c r="V63" i="11" s="1"/>
  <c r="V9" i="3" s="1"/>
  <c r="V58" i="3" s="1"/>
  <c r="V63" i="3" s="1"/>
  <c r="R50" i="6"/>
  <c r="R55" i="6" s="1"/>
  <c r="R9" i="5" s="1"/>
  <c r="R58" i="5" s="1"/>
  <c r="R63" i="5" s="1"/>
  <c r="R9" i="4" s="1"/>
  <c r="R58" i="4" s="1"/>
  <c r="R63" i="4" s="1"/>
  <c r="R9" i="13" s="1"/>
  <c r="R58" i="13" s="1"/>
  <c r="R63" i="13" s="1"/>
  <c r="R9" i="12" s="1"/>
  <c r="R58" i="12" s="1"/>
  <c r="R63" i="12" s="1"/>
  <c r="R9" i="11" s="1"/>
  <c r="R58" i="11" s="1"/>
  <c r="R63" i="11" s="1"/>
  <c r="R9" i="3" s="1"/>
  <c r="R58" i="3" s="1"/>
  <c r="R63" i="3" s="1"/>
  <c r="E3" i="15" s="1"/>
  <c r="AB15" i="11"/>
  <c r="Z15" i="11" s="1"/>
  <c r="M35" i="6"/>
  <c r="AG36" i="6"/>
  <c r="P20" i="6"/>
  <c r="AF29" i="6"/>
  <c r="AG29" i="6" s="1"/>
  <c r="AG27" i="6"/>
  <c r="P35" i="6"/>
  <c r="P28" i="6"/>
  <c r="N20" i="6"/>
  <c r="M20" i="6"/>
  <c r="O41" i="6"/>
  <c r="AJ23" i="6"/>
  <c r="N35" i="6"/>
  <c r="N31" i="6"/>
  <c r="P31" i="6"/>
  <c r="AB31" i="6" s="1"/>
  <c r="Z31" i="6" s="1"/>
  <c r="AJ31" i="6"/>
  <c r="N23" i="6"/>
  <c r="M23" i="6"/>
  <c r="AF28" i="6"/>
  <c r="AG28" i="6" s="1"/>
  <c r="AJ27" i="6"/>
  <c r="AB24" i="6"/>
  <c r="Z24" i="6" s="1"/>
  <c r="N24" i="6"/>
  <c r="M24" i="6"/>
  <c r="AG11" i="6"/>
  <c r="AG39" i="6"/>
  <c r="AG23" i="6"/>
  <c r="AJ24" i="6"/>
  <c r="AB23" i="6"/>
  <c r="Z23" i="6" s="1"/>
  <c r="AB15" i="9"/>
  <c r="Z15" i="9" s="1"/>
  <c r="AB15" i="10"/>
  <c r="Z15" i="10" s="1"/>
  <c r="AB16" i="13"/>
  <c r="Z16" i="13" s="1"/>
  <c r="AB15" i="6"/>
  <c r="Z15" i="6" s="1"/>
  <c r="AG44" i="8"/>
  <c r="AF15" i="3"/>
  <c r="AG47" i="4"/>
  <c r="AB47" i="1"/>
  <c r="Z47" i="1" s="1"/>
  <c r="AB48" i="1"/>
  <c r="Z48" i="1" s="1"/>
  <c r="AB16" i="1"/>
  <c r="Z16" i="1" s="1"/>
  <c r="AG18" i="6"/>
  <c r="N42" i="1"/>
  <c r="AG26" i="13"/>
  <c r="P42" i="5"/>
  <c r="AB42" i="5" s="1"/>
  <c r="Z42" i="5" s="1"/>
  <c r="AJ42" i="1"/>
  <c r="AG18" i="3"/>
  <c r="AB50" i="5"/>
  <c r="Z50" i="5" s="1"/>
  <c r="O57" i="5"/>
  <c r="P57" i="5" s="1"/>
  <c r="AB10" i="7"/>
  <c r="Z10" i="7" s="1"/>
  <c r="O17" i="7"/>
  <c r="AF42" i="13"/>
  <c r="AG42" i="13" s="1"/>
  <c r="AF42" i="12"/>
  <c r="AE42" i="12"/>
  <c r="AG34" i="1"/>
  <c r="S9" i="7"/>
  <c r="S58" i="7" s="1"/>
  <c r="S63" i="7" s="1"/>
  <c r="F23" i="15"/>
  <c r="E23" i="15" s="1"/>
  <c r="P44" i="4"/>
  <c r="AB44" i="4" s="1"/>
  <c r="Z44" i="4" s="1"/>
  <c r="P28" i="12"/>
  <c r="AF36" i="5"/>
  <c r="AE36" i="5"/>
  <c r="AG36" i="5" s="1"/>
  <c r="P45" i="1"/>
  <c r="AB45" i="1" s="1"/>
  <c r="Z45" i="1" s="1"/>
  <c r="P29" i="6"/>
  <c r="AB29" i="6" s="1"/>
  <c r="Z29" i="6" s="1"/>
  <c r="N21" i="4"/>
  <c r="AJ37" i="7"/>
  <c r="M21" i="6"/>
  <c r="N37" i="7"/>
  <c r="P45" i="12"/>
  <c r="AB45" i="12" s="1"/>
  <c r="Z45" i="12" s="1"/>
  <c r="N29" i="1"/>
  <c r="L49" i="1"/>
  <c r="M49" i="1" s="1"/>
  <c r="L41" i="10"/>
  <c r="P21" i="6"/>
  <c r="AB21" i="6" s="1"/>
  <c r="Z21" i="6" s="1"/>
  <c r="AJ21" i="6"/>
  <c r="M22" i="9"/>
  <c r="AG22" i="9"/>
  <c r="AG22" i="6"/>
  <c r="AE30" i="13"/>
  <c r="N22" i="9"/>
  <c r="AG22" i="1"/>
  <c r="AG22" i="10"/>
  <c r="M30" i="3"/>
  <c r="AB28" i="8"/>
  <c r="Z28" i="8" s="1"/>
  <c r="AB28" i="12"/>
  <c r="Z28" i="12" s="1"/>
  <c r="AB46" i="12"/>
  <c r="Z46" i="12" s="1"/>
  <c r="Z27" i="10"/>
  <c r="AB27" i="10"/>
  <c r="AJ38" i="11"/>
  <c r="N38" i="11"/>
  <c r="M38" i="11"/>
  <c r="P38" i="11"/>
  <c r="AB21" i="7"/>
  <c r="Z21" i="7" s="1"/>
  <c r="AB45" i="3"/>
  <c r="Z45" i="3" s="1"/>
  <c r="AB37" i="13"/>
  <c r="Z37" i="13" s="1"/>
  <c r="AB20" i="11"/>
  <c r="Z20" i="11" s="1"/>
  <c r="AB44" i="5"/>
  <c r="Z44" i="5" s="1"/>
  <c r="AB28" i="11"/>
  <c r="Z28" i="11" s="1"/>
  <c r="AB37" i="8"/>
  <c r="Z37" i="8" s="1"/>
  <c r="AB13" i="11"/>
  <c r="Z13" i="11" s="1"/>
  <c r="AB29" i="1"/>
  <c r="Z29" i="1" s="1"/>
  <c r="Z37" i="4"/>
  <c r="AB37" i="4"/>
  <c r="AB11" i="11"/>
  <c r="Z11" i="11" s="1"/>
  <c r="AB43" i="9"/>
  <c r="Z43" i="9" s="1"/>
  <c r="AB30" i="7"/>
  <c r="Z30" i="7" s="1"/>
  <c r="AB43" i="8"/>
  <c r="Z43" i="8" s="1"/>
  <c r="AB28" i="1"/>
  <c r="Z28" i="1" s="1"/>
  <c r="M38" i="5"/>
  <c r="P27" i="6"/>
  <c r="M45" i="12"/>
  <c r="N35" i="10"/>
  <c r="AG20" i="8"/>
  <c r="P22" i="11"/>
  <c r="AB37" i="7"/>
  <c r="Z37" i="7" s="1"/>
  <c r="N22" i="11"/>
  <c r="AJ22" i="11"/>
  <c r="AJ43" i="8"/>
  <c r="N43" i="8"/>
  <c r="AB29" i="10"/>
  <c r="Z29" i="10" s="1"/>
  <c r="AJ30" i="10"/>
  <c r="P30" i="10"/>
  <c r="AB30" i="3"/>
  <c r="Z30" i="3" s="1"/>
  <c r="M37" i="1"/>
  <c r="AJ37" i="1"/>
  <c r="N37" i="1"/>
  <c r="AB28" i="6"/>
  <c r="Z28" i="6" s="1"/>
  <c r="AB21" i="4"/>
  <c r="Z21" i="4" s="1"/>
  <c r="Z27" i="7"/>
  <c r="AB27" i="7"/>
  <c r="Z46" i="8"/>
  <c r="AB46" i="8"/>
  <c r="Z29" i="11"/>
  <c r="AB29" i="11"/>
  <c r="P29" i="13"/>
  <c r="AB21" i="5"/>
  <c r="Z21" i="5" s="1"/>
  <c r="AB35" i="9"/>
  <c r="Z35" i="9" s="1"/>
  <c r="AB14" i="8"/>
  <c r="Z14" i="8" s="1"/>
  <c r="AJ29" i="12"/>
  <c r="L41" i="8"/>
  <c r="Z29" i="8"/>
  <c r="AB29" i="8"/>
  <c r="M27" i="6"/>
  <c r="P35" i="10"/>
  <c r="AB36" i="11"/>
  <c r="Z36" i="11" s="1"/>
  <c r="P38" i="1"/>
  <c r="P36" i="6"/>
  <c r="M19" i="12"/>
  <c r="N19" i="12"/>
  <c r="AJ19" i="12"/>
  <c r="AE36" i="7"/>
  <c r="AG36" i="7" s="1"/>
  <c r="AF36" i="7"/>
  <c r="AF27" i="7"/>
  <c r="AE27" i="7"/>
  <c r="AB22" i="7"/>
  <c r="Z22" i="7" s="1"/>
  <c r="AJ14" i="5"/>
  <c r="M35" i="3"/>
  <c r="N35" i="3"/>
  <c r="AJ35" i="3"/>
  <c r="P35" i="3"/>
  <c r="AB14" i="10"/>
  <c r="Z14" i="10" s="1"/>
  <c r="AJ20" i="7"/>
  <c r="M22" i="5"/>
  <c r="AJ22" i="5"/>
  <c r="N22" i="5"/>
  <c r="P22" i="5"/>
  <c r="AF30" i="10"/>
  <c r="AE30" i="10"/>
  <c r="AB12" i="6"/>
  <c r="Z12" i="6" s="1"/>
  <c r="Z20" i="13"/>
  <c r="AB20" i="13"/>
  <c r="AB11" i="10"/>
  <c r="Z11" i="10" s="1"/>
  <c r="Z43" i="4"/>
  <c r="AB43" i="4"/>
  <c r="P37" i="12"/>
  <c r="P43" i="3"/>
  <c r="Z22" i="8"/>
  <c r="AB22" i="8"/>
  <c r="N35" i="8"/>
  <c r="AB20" i="8"/>
  <c r="Z20" i="8" s="1"/>
  <c r="AJ30" i="6"/>
  <c r="P30" i="6"/>
  <c r="AG36" i="10"/>
  <c r="AB14" i="6"/>
  <c r="Z14" i="6" s="1"/>
  <c r="AG43" i="1"/>
  <c r="AB38" i="5"/>
  <c r="Z38" i="5" s="1"/>
  <c r="AG21" i="9"/>
  <c r="Z36" i="7"/>
  <c r="AB36" i="7"/>
  <c r="Z30" i="4"/>
  <c r="AB30" i="4"/>
  <c r="N36" i="6"/>
  <c r="L33" i="4"/>
  <c r="M33" i="4" s="1"/>
  <c r="M19" i="10"/>
  <c r="AJ19" i="10"/>
  <c r="P19" i="10"/>
  <c r="N19" i="10"/>
  <c r="M30" i="13"/>
  <c r="AJ30" i="13"/>
  <c r="N30" i="13"/>
  <c r="M38" i="1"/>
  <c r="N38" i="1"/>
  <c r="AF38" i="7"/>
  <c r="AE38" i="7"/>
  <c r="AG38" i="7" s="1"/>
  <c r="AB21" i="10"/>
  <c r="Z21" i="10" s="1"/>
  <c r="Z27" i="13"/>
  <c r="AB27" i="13"/>
  <c r="AB44" i="8"/>
  <c r="Z44" i="8" s="1"/>
  <c r="Z37" i="11"/>
  <c r="AB37" i="11"/>
  <c r="AB44" i="13"/>
  <c r="Z44" i="13" s="1"/>
  <c r="AJ36" i="6"/>
  <c r="AB19" i="12"/>
  <c r="Z19" i="12" s="1"/>
  <c r="AB37" i="1"/>
  <c r="Z37" i="1" s="1"/>
  <c r="AB11" i="9"/>
  <c r="Z11" i="9" s="1"/>
  <c r="Z38" i="4"/>
  <c r="AB38" i="4"/>
  <c r="AB36" i="9"/>
  <c r="Z36" i="9" s="1"/>
  <c r="AB12" i="11"/>
  <c r="Z12" i="11" s="1"/>
  <c r="AB13" i="10"/>
  <c r="Z13" i="10" s="1"/>
  <c r="AB14" i="9"/>
  <c r="Z14" i="9" s="1"/>
  <c r="AB21" i="3"/>
  <c r="Z21" i="3" s="1"/>
  <c r="O41" i="3"/>
  <c r="O25" i="6"/>
  <c r="M38" i="4"/>
  <c r="AJ29" i="13"/>
  <c r="N43" i="3"/>
  <c r="AB22" i="9"/>
  <c r="Z22" i="9" s="1"/>
  <c r="M35" i="8"/>
  <c r="AG20" i="7"/>
  <c r="AB30" i="12"/>
  <c r="Z30" i="12" s="1"/>
  <c r="Z19" i="4"/>
  <c r="AB19" i="4"/>
  <c r="M30" i="6"/>
  <c r="M37" i="8"/>
  <c r="N43" i="5"/>
  <c r="P35" i="4"/>
  <c r="M35" i="11"/>
  <c r="P35" i="11"/>
  <c r="AJ35" i="11"/>
  <c r="N35" i="11"/>
  <c r="M22" i="6"/>
  <c r="N22" i="6"/>
  <c r="AJ22" i="6"/>
  <c r="P22" i="6"/>
  <c r="AB22" i="3"/>
  <c r="Z22" i="3" s="1"/>
  <c r="AF21" i="3"/>
  <c r="AE21" i="3"/>
  <c r="Z27" i="3"/>
  <c r="AB27" i="3"/>
  <c r="AE20" i="4"/>
  <c r="AG20" i="4" s="1"/>
  <c r="AF20" i="4"/>
  <c r="AB14" i="13"/>
  <c r="Z14" i="13" s="1"/>
  <c r="Z29" i="5"/>
  <c r="AB29" i="5"/>
  <c r="AB36" i="8"/>
  <c r="Z36" i="8" s="1"/>
  <c r="M35" i="10"/>
  <c r="AB12" i="9"/>
  <c r="Z12" i="9" s="1"/>
  <c r="AB13" i="6"/>
  <c r="Z13" i="6" s="1"/>
  <c r="AB30" i="13"/>
  <c r="Z30" i="13" s="1"/>
  <c r="AB21" i="12"/>
  <c r="Z21" i="12" s="1"/>
  <c r="AB45" i="8"/>
  <c r="Z45" i="8" s="1"/>
  <c r="AB30" i="9"/>
  <c r="Z30" i="9" s="1"/>
  <c r="P35" i="12"/>
  <c r="Z38" i="13"/>
  <c r="AB38" i="13"/>
  <c r="AB37" i="5"/>
  <c r="Z37" i="5" s="1"/>
  <c r="M29" i="13"/>
  <c r="AJ43" i="3"/>
  <c r="N37" i="12"/>
  <c r="AB36" i="1"/>
  <c r="Z36" i="1" s="1"/>
  <c r="Z19" i="1"/>
  <c r="AB19" i="1"/>
  <c r="P43" i="5"/>
  <c r="AJ43" i="5"/>
  <c r="N35" i="4"/>
  <c r="P44" i="7"/>
  <c r="AJ44" i="7"/>
  <c r="M27" i="5"/>
  <c r="N27" i="5"/>
  <c r="AJ27" i="5"/>
  <c r="AB28" i="13"/>
  <c r="Z28" i="13" s="1"/>
  <c r="AF29" i="4"/>
  <c r="AE29" i="4"/>
  <c r="AG29" i="4" s="1"/>
  <c r="M22" i="1"/>
  <c r="AJ22" i="1"/>
  <c r="N22" i="1"/>
  <c r="P22" i="1"/>
  <c r="AG13" i="13"/>
  <c r="Z35" i="7"/>
  <c r="AB35" i="7"/>
  <c r="AB21" i="13"/>
  <c r="Z21" i="13" s="1"/>
  <c r="Z27" i="12"/>
  <c r="AB27" i="12"/>
  <c r="AB38" i="10"/>
  <c r="Z38" i="10" s="1"/>
  <c r="AB38" i="7"/>
  <c r="Z38" i="7" s="1"/>
  <c r="P21" i="9"/>
  <c r="AB13" i="9"/>
  <c r="Z13" i="9" s="1"/>
  <c r="AB13" i="13"/>
  <c r="Z13" i="13" s="1"/>
  <c r="P35" i="13"/>
  <c r="AB12" i="10"/>
  <c r="Z12" i="10" s="1"/>
  <c r="P28" i="9"/>
  <c r="AB11" i="6"/>
  <c r="Z11" i="6" s="1"/>
  <c r="AB13" i="3"/>
  <c r="Z13" i="3" s="1"/>
  <c r="AB46" i="1"/>
  <c r="Z46" i="1" s="1"/>
  <c r="AB14" i="11"/>
  <c r="Z14" i="11" s="1"/>
  <c r="Z29" i="4"/>
  <c r="AB29" i="4"/>
  <c r="Z27" i="5"/>
  <c r="AB27" i="5"/>
  <c r="AB28" i="4"/>
  <c r="Z28" i="4" s="1"/>
  <c r="Z21" i="8"/>
  <c r="AB21" i="8"/>
  <c r="AB22" i="4"/>
  <c r="Z22" i="4" s="1"/>
  <c r="AB35" i="6"/>
  <c r="Z35" i="6" s="1"/>
  <c r="AB20" i="6"/>
  <c r="Z20" i="6" s="1"/>
  <c r="M37" i="12"/>
  <c r="AJ38" i="5"/>
  <c r="AF21" i="12"/>
  <c r="AG21" i="12" s="1"/>
  <c r="P29" i="12"/>
  <c r="AG45" i="13"/>
  <c r="AE43" i="12"/>
  <c r="AG43" i="12" s="1"/>
  <c r="AF43" i="12"/>
  <c r="M29" i="6"/>
  <c r="AJ29" i="6"/>
  <c r="N29" i="6"/>
  <c r="M20" i="9"/>
  <c r="N20" i="9"/>
  <c r="AJ20" i="9"/>
  <c r="P20" i="9"/>
  <c r="AF37" i="1"/>
  <c r="AE37" i="1"/>
  <c r="AG37" i="1" s="1"/>
  <c r="M38" i="13"/>
  <c r="N38" i="13"/>
  <c r="AJ38" i="13"/>
  <c r="AE27" i="10"/>
  <c r="AF27" i="10"/>
  <c r="AJ46" i="7"/>
  <c r="L49" i="4"/>
  <c r="M49" i="4" s="1"/>
  <c r="L25" i="4"/>
  <c r="M25" i="4" s="1"/>
  <c r="AJ42" i="4"/>
  <c r="M26" i="9"/>
  <c r="AJ26" i="9"/>
  <c r="N26" i="9"/>
  <c r="N34" i="3"/>
  <c r="M26" i="6"/>
  <c r="N42" i="11"/>
  <c r="N26" i="6"/>
  <c r="M42" i="4"/>
  <c r="AB34" i="10"/>
  <c r="Z34" i="10" s="1"/>
  <c r="L33" i="13"/>
  <c r="M33" i="13" s="1"/>
  <c r="AB10" i="4"/>
  <c r="Z10" i="4" s="1"/>
  <c r="O17" i="4"/>
  <c r="P17" i="4" s="1"/>
  <c r="AJ34" i="12"/>
  <c r="AB50" i="12"/>
  <c r="Z50" i="12" s="1"/>
  <c r="O57" i="12"/>
  <c r="P57" i="12" s="1"/>
  <c r="AG26" i="1"/>
  <c r="M26" i="5"/>
  <c r="AJ26" i="5"/>
  <c r="N26" i="5"/>
  <c r="P42" i="8"/>
  <c r="O49" i="8"/>
  <c r="P49" i="8" s="1"/>
  <c r="N42" i="5"/>
  <c r="M42" i="11"/>
  <c r="M34" i="13"/>
  <c r="AJ34" i="13"/>
  <c r="N34" i="13"/>
  <c r="AJ42" i="5"/>
  <c r="AB50" i="1"/>
  <c r="Z50" i="1" s="1"/>
  <c r="O57" i="1"/>
  <c r="P57" i="1" s="1"/>
  <c r="AB18" i="4"/>
  <c r="Z18" i="4" s="1"/>
  <c r="P42" i="10"/>
  <c r="AB42" i="10" s="1"/>
  <c r="Z42" i="10" s="1"/>
  <c r="O49" i="10"/>
  <c r="P49" i="10" s="1"/>
  <c r="M26" i="4"/>
  <c r="AJ26" i="4"/>
  <c r="N26" i="4"/>
  <c r="AB15" i="1"/>
  <c r="Z15" i="1" s="1"/>
  <c r="P19" i="6"/>
  <c r="M19" i="6"/>
  <c r="AJ19" i="6"/>
  <c r="N19" i="6"/>
  <c r="AJ20" i="10"/>
  <c r="N20" i="10"/>
  <c r="P20" i="10"/>
  <c r="L25" i="10"/>
  <c r="M20" i="10"/>
  <c r="M29" i="7"/>
  <c r="N29" i="7"/>
  <c r="AJ29" i="7"/>
  <c r="AG39" i="11"/>
  <c r="AG32" i="1"/>
  <c r="AG44" i="4"/>
  <c r="M23" i="8"/>
  <c r="AG24" i="10"/>
  <c r="M36" i="4"/>
  <c r="AJ36" i="4"/>
  <c r="N36" i="4"/>
  <c r="P36" i="4"/>
  <c r="M26" i="12"/>
  <c r="AJ26" i="12"/>
  <c r="N26" i="12"/>
  <c r="AF31" i="10"/>
  <c r="AE31" i="10"/>
  <c r="M44" i="3"/>
  <c r="N44" i="3"/>
  <c r="P44" i="3"/>
  <c r="AJ44" i="3"/>
  <c r="AE43" i="8"/>
  <c r="AF43" i="8"/>
  <c r="AG13" i="3"/>
  <c r="AG36" i="4"/>
  <c r="AF34" i="8"/>
  <c r="AE34" i="8"/>
  <c r="AF30" i="7"/>
  <c r="AE30" i="7"/>
  <c r="AE19" i="6"/>
  <c r="AF19" i="6"/>
  <c r="AE35" i="12"/>
  <c r="AF35" i="12"/>
  <c r="AF35" i="4"/>
  <c r="AE35" i="4"/>
  <c r="M34" i="12"/>
  <c r="AG28" i="13"/>
  <c r="M35" i="13"/>
  <c r="AJ35" i="13"/>
  <c r="N35" i="13"/>
  <c r="M36" i="9"/>
  <c r="N36" i="9"/>
  <c r="AJ36" i="9"/>
  <c r="M32" i="10"/>
  <c r="P32" i="10"/>
  <c r="Z32" i="10" s="1"/>
  <c r="N32" i="10"/>
  <c r="AJ32" i="10"/>
  <c r="M21" i="1"/>
  <c r="N21" i="1"/>
  <c r="P21" i="1"/>
  <c r="AJ21" i="1"/>
  <c r="M20" i="13"/>
  <c r="AJ20" i="13"/>
  <c r="N20" i="13"/>
  <c r="AJ22" i="4"/>
  <c r="N22" i="4"/>
  <c r="M34" i="9"/>
  <c r="AJ34" i="9"/>
  <c r="N34" i="9"/>
  <c r="AG40" i="12"/>
  <c r="AG45" i="3"/>
  <c r="AG24" i="12"/>
  <c r="N23" i="1"/>
  <c r="L25" i="8"/>
  <c r="M25" i="8" s="1"/>
  <c r="M30" i="5"/>
  <c r="AJ30" i="5"/>
  <c r="M40" i="12"/>
  <c r="AJ40" i="12"/>
  <c r="P40" i="12"/>
  <c r="Z40" i="12" s="1"/>
  <c r="N40" i="12"/>
  <c r="M43" i="1"/>
  <c r="N43" i="1"/>
  <c r="P43" i="1"/>
  <c r="AJ43" i="1"/>
  <c r="AF21" i="1"/>
  <c r="AE21" i="1"/>
  <c r="AG21" i="1" s="1"/>
  <c r="AE16" i="12"/>
  <c r="AF16" i="12"/>
  <c r="AJ23" i="1"/>
  <c r="AJ26" i="13"/>
  <c r="AG30" i="4"/>
  <c r="N42" i="7"/>
  <c r="P30" i="5"/>
  <c r="M36" i="5"/>
  <c r="P36" i="5"/>
  <c r="M34" i="8"/>
  <c r="N34" i="8"/>
  <c r="AJ34" i="8"/>
  <c r="M20" i="1"/>
  <c r="P20" i="1"/>
  <c r="N20" i="1"/>
  <c r="M42" i="12"/>
  <c r="N42" i="12"/>
  <c r="AJ42" i="12"/>
  <c r="AF37" i="13"/>
  <c r="AE37" i="13"/>
  <c r="AG37" i="13" s="1"/>
  <c r="AF36" i="8"/>
  <c r="AE36" i="8"/>
  <c r="AF20" i="6"/>
  <c r="AE20" i="6"/>
  <c r="AE34" i="4"/>
  <c r="AF34" i="4"/>
  <c r="M24" i="12"/>
  <c r="AJ24" i="12"/>
  <c r="P24" i="12"/>
  <c r="Z24" i="12" s="1"/>
  <c r="N24" i="12"/>
  <c r="P29" i="7"/>
  <c r="P23" i="1"/>
  <c r="Z23" i="1" s="1"/>
  <c r="N18" i="5"/>
  <c r="N26" i="13"/>
  <c r="N23" i="8"/>
  <c r="AJ42" i="7"/>
  <c r="N30" i="5"/>
  <c r="N37" i="8"/>
  <c r="M35" i="12"/>
  <c r="AJ35" i="12"/>
  <c r="N35" i="12"/>
  <c r="P40" i="13"/>
  <c r="Z40" i="13" s="1"/>
  <c r="AJ40" i="13"/>
  <c r="AG40" i="11"/>
  <c r="AJ30" i="12"/>
  <c r="AJ16" i="8"/>
  <c r="Z16" i="8"/>
  <c r="AJ16" i="3"/>
  <c r="M27" i="13"/>
  <c r="N27" i="13"/>
  <c r="AJ27" i="13"/>
  <c r="M18" i="8"/>
  <c r="AJ18" i="8"/>
  <c r="N18" i="8"/>
  <c r="AF31" i="9"/>
  <c r="AE31" i="9"/>
  <c r="AG31" i="9" s="1"/>
  <c r="AG45" i="5"/>
  <c r="AE42" i="5"/>
  <c r="AG42" i="5" s="1"/>
  <c r="AF42" i="5"/>
  <c r="P23" i="8"/>
  <c r="Z23" i="8" s="1"/>
  <c r="M24" i="9"/>
  <c r="N24" i="9"/>
  <c r="AJ24" i="9"/>
  <c r="AF28" i="4"/>
  <c r="AE28" i="4"/>
  <c r="M28" i="7"/>
  <c r="N28" i="7"/>
  <c r="AJ28" i="7"/>
  <c r="P28" i="7"/>
  <c r="AE28" i="1"/>
  <c r="AF28" i="1"/>
  <c r="AE14" i="13"/>
  <c r="AF14" i="13"/>
  <c r="AF43" i="5"/>
  <c r="AE43" i="5"/>
  <c r="M35" i="5"/>
  <c r="N35" i="5"/>
  <c r="AJ35" i="5"/>
  <c r="P35" i="5"/>
  <c r="L41" i="5"/>
  <c r="M41" i="5" s="1"/>
  <c r="M31" i="12"/>
  <c r="AJ31" i="12"/>
  <c r="N31" i="12"/>
  <c r="L33" i="12"/>
  <c r="M33" i="12" s="1"/>
  <c r="M26" i="3"/>
  <c r="N26" i="3"/>
  <c r="AJ26" i="3"/>
  <c r="L33" i="3"/>
  <c r="M33" i="3" s="1"/>
  <c r="M35" i="1"/>
  <c r="N35" i="1"/>
  <c r="P35" i="1"/>
  <c r="AJ35" i="1"/>
  <c r="L41" i="1"/>
  <c r="M41" i="1" s="1"/>
  <c r="M27" i="11"/>
  <c r="P27" i="11"/>
  <c r="N27" i="11"/>
  <c r="AJ27" i="11"/>
  <c r="P31" i="12"/>
  <c r="Z31" i="12" s="1"/>
  <c r="AG47" i="8"/>
  <c r="O25" i="12"/>
  <c r="AG52" i="3"/>
  <c r="AJ16" i="5"/>
  <c r="L25" i="1"/>
  <c r="M25" i="1" s="1"/>
  <c r="M42" i="8"/>
  <c r="N42" i="8"/>
  <c r="AJ42" i="8"/>
  <c r="AJ19" i="7"/>
  <c r="M42" i="3"/>
  <c r="AJ42" i="3"/>
  <c r="N42" i="3"/>
  <c r="AJ45" i="7"/>
  <c r="M31" i="8"/>
  <c r="N31" i="8"/>
  <c r="AJ31" i="8"/>
  <c r="P31" i="8"/>
  <c r="Z31" i="8" s="1"/>
  <c r="L33" i="8"/>
  <c r="M33" i="8" s="1"/>
  <c r="AE18" i="1"/>
  <c r="AF18" i="1"/>
  <c r="AF46" i="7"/>
  <c r="AE46" i="7"/>
  <c r="AE12" i="3"/>
  <c r="AF12" i="3"/>
  <c r="AJ18" i="5"/>
  <c r="O25" i="13"/>
  <c r="M19" i="5"/>
  <c r="AJ19" i="5"/>
  <c r="N19" i="5"/>
  <c r="P19" i="5"/>
  <c r="M32" i="12"/>
  <c r="AJ32" i="12"/>
  <c r="N32" i="12"/>
  <c r="P32" i="12"/>
  <c r="Z32" i="12" s="1"/>
  <c r="AJ16" i="12"/>
  <c r="L17" i="12"/>
  <c r="M17" i="12" s="1"/>
  <c r="M44" i="1"/>
  <c r="P44" i="1"/>
  <c r="AJ44" i="1"/>
  <c r="N44" i="1"/>
  <c r="AG34" i="3"/>
  <c r="AE43" i="7"/>
  <c r="AF43" i="7"/>
  <c r="AF36" i="1"/>
  <c r="AE36" i="1"/>
  <c r="M44" i="9"/>
  <c r="N44" i="9"/>
  <c r="AJ44" i="9"/>
  <c r="P44" i="9"/>
  <c r="P20" i="3"/>
  <c r="AG39" i="13"/>
  <c r="M31" i="7"/>
  <c r="AJ31" i="7"/>
  <c r="N31" i="7"/>
  <c r="AJ43" i="13"/>
  <c r="M28" i="3"/>
  <c r="AJ28" i="3"/>
  <c r="P28" i="3"/>
  <c r="N28" i="3"/>
  <c r="AJ21" i="12"/>
  <c r="N21" i="12"/>
  <c r="M21" i="9"/>
  <c r="AJ21" i="9"/>
  <c r="N21" i="9"/>
  <c r="M23" i="9"/>
  <c r="AJ23" i="9"/>
  <c r="N23" i="9"/>
  <c r="P23" i="9"/>
  <c r="Z23" i="9" s="1"/>
  <c r="AF31" i="6"/>
  <c r="AE31" i="6"/>
  <c r="M43" i="7"/>
  <c r="P43" i="7"/>
  <c r="AJ43" i="7"/>
  <c r="N43" i="7"/>
  <c r="AF43" i="13"/>
  <c r="AE43" i="13"/>
  <c r="AJ20" i="3"/>
  <c r="L17" i="5"/>
  <c r="M17" i="5" s="1"/>
  <c r="M22" i="10"/>
  <c r="AJ22" i="10"/>
  <c r="P22" i="10"/>
  <c r="N22" i="10"/>
  <c r="M32" i="7"/>
  <c r="AJ32" i="7"/>
  <c r="N32" i="7"/>
  <c r="P32" i="7"/>
  <c r="Z32" i="7" s="1"/>
  <c r="L49" i="5"/>
  <c r="M40" i="11"/>
  <c r="N40" i="11"/>
  <c r="AJ40" i="11"/>
  <c r="AJ34" i="3"/>
  <c r="L41" i="3"/>
  <c r="M41" i="3" s="1"/>
  <c r="AE39" i="5"/>
  <c r="AG39" i="5" s="1"/>
  <c r="AF39" i="5"/>
  <c r="M19" i="3"/>
  <c r="N19" i="3"/>
  <c r="AJ19" i="3"/>
  <c r="P19" i="3"/>
  <c r="M28" i="9"/>
  <c r="AJ28" i="9"/>
  <c r="N28" i="9"/>
  <c r="AE47" i="12"/>
  <c r="AF47" i="12"/>
  <c r="AE31" i="11"/>
  <c r="AF31" i="11"/>
  <c r="M37" i="3"/>
  <c r="N37" i="3"/>
  <c r="P37" i="3"/>
  <c r="M28" i="10"/>
  <c r="P28" i="10"/>
  <c r="AJ28" i="10"/>
  <c r="N28" i="10"/>
  <c r="AG55" i="4"/>
  <c r="N18" i="1"/>
  <c r="M20" i="3"/>
  <c r="AG34" i="5"/>
  <c r="L25" i="3"/>
  <c r="M25" i="3" s="1"/>
  <c r="L33" i="11"/>
  <c r="M33" i="11" s="1"/>
  <c r="AF16" i="4"/>
  <c r="AE16" i="4"/>
  <c r="M38" i="12"/>
  <c r="P38" i="12"/>
  <c r="AJ38" i="12"/>
  <c r="N38" i="12"/>
  <c r="M27" i="1"/>
  <c r="P27" i="1"/>
  <c r="AJ27" i="1"/>
  <c r="N27" i="1"/>
  <c r="L57" i="4"/>
  <c r="M57" i="4" s="1"/>
  <c r="AJ50" i="4"/>
  <c r="AF26" i="12"/>
  <c r="AE26" i="12"/>
  <c r="AE46" i="4"/>
  <c r="AF46" i="4"/>
  <c r="AG47" i="11"/>
  <c r="O49" i="5"/>
  <c r="AG50" i="4"/>
  <c r="AJ18" i="1"/>
  <c r="N36" i="1"/>
  <c r="AG37" i="12"/>
  <c r="M20" i="4"/>
  <c r="P20" i="4"/>
  <c r="N20" i="4"/>
  <c r="AJ20" i="4"/>
  <c r="M34" i="11"/>
  <c r="AJ34" i="11"/>
  <c r="N34" i="11"/>
  <c r="L41" i="11"/>
  <c r="M41" i="11" s="1"/>
  <c r="M27" i="4"/>
  <c r="N27" i="4"/>
  <c r="AJ27" i="4"/>
  <c r="P27" i="4"/>
  <c r="M27" i="7"/>
  <c r="AJ27" i="7"/>
  <c r="N27" i="7"/>
  <c r="L33" i="7"/>
  <c r="M33" i="7" s="1"/>
  <c r="AJ46" i="5"/>
  <c r="AG15" i="13"/>
  <c r="M28" i="6"/>
  <c r="AJ28" i="6"/>
  <c r="N28" i="6"/>
  <c r="AE20" i="10"/>
  <c r="AF20" i="10"/>
  <c r="AG15" i="3"/>
  <c r="M18" i="10"/>
  <c r="AJ18" i="10"/>
  <c r="N18" i="10"/>
  <c r="M24" i="4"/>
  <c r="AJ24" i="4"/>
  <c r="P24" i="4"/>
  <c r="Z24" i="4" s="1"/>
  <c r="O33" i="1"/>
  <c r="AJ36" i="1"/>
  <c r="M36" i="1"/>
  <c r="M36" i="3"/>
  <c r="N36" i="3"/>
  <c r="P36" i="3"/>
  <c r="AJ36" i="3"/>
  <c r="M39" i="11"/>
  <c r="N39" i="11"/>
  <c r="AJ39" i="11"/>
  <c r="M32" i="3"/>
  <c r="AJ32" i="3"/>
  <c r="P32" i="3"/>
  <c r="Z32" i="3" s="1"/>
  <c r="N32" i="3"/>
  <c r="AJ15" i="7"/>
  <c r="Z15" i="7"/>
  <c r="L17" i="7"/>
  <c r="M19" i="8"/>
  <c r="AJ19" i="8"/>
  <c r="P19" i="8"/>
  <c r="N19" i="8"/>
  <c r="AJ23" i="7"/>
  <c r="Z23" i="7"/>
  <c r="AF16" i="3"/>
  <c r="AE16" i="3"/>
  <c r="AG16" i="3" s="1"/>
  <c r="AE26" i="10"/>
  <c r="AF26" i="10"/>
  <c r="M38" i="3"/>
  <c r="AJ38" i="3"/>
  <c r="P38" i="3"/>
  <c r="N38" i="3"/>
  <c r="AF35" i="1"/>
  <c r="AE35" i="1"/>
  <c r="AE16" i="5"/>
  <c r="AF16" i="5"/>
  <c r="AG16" i="5" s="1"/>
  <c r="M36" i="10"/>
  <c r="N36" i="10"/>
  <c r="P36" i="10"/>
  <c r="AJ36" i="10"/>
  <c r="Z58" i="1"/>
  <c r="P17" i="1"/>
  <c r="M43" i="12"/>
  <c r="AJ43" i="12"/>
  <c r="N43" i="12"/>
  <c r="P43" i="12"/>
  <c r="AG14" i="6"/>
  <c r="O49" i="11"/>
  <c r="P42" i="11"/>
  <c r="O33" i="10"/>
  <c r="P33" i="10" s="1"/>
  <c r="P26" i="10"/>
  <c r="P18" i="10"/>
  <c r="O25" i="10"/>
  <c r="P26" i="5"/>
  <c r="O33" i="5"/>
  <c r="O33" i="4"/>
  <c r="P26" i="4"/>
  <c r="Z10" i="11"/>
  <c r="O17" i="11"/>
  <c r="P17" i="11" s="1"/>
  <c r="AG46" i="12"/>
  <c r="M41" i="10"/>
  <c r="AF42" i="7"/>
  <c r="AE42" i="7"/>
  <c r="AE38" i="9"/>
  <c r="AF38" i="9"/>
  <c r="AJ47" i="12"/>
  <c r="Z47" i="12"/>
  <c r="M16" i="6"/>
  <c r="N16" i="6"/>
  <c r="P16" i="6"/>
  <c r="AJ16" i="6"/>
  <c r="L17" i="6"/>
  <c r="M28" i="5"/>
  <c r="N28" i="5"/>
  <c r="P28" i="5"/>
  <c r="AJ28" i="5"/>
  <c r="L33" i="5"/>
  <c r="M30" i="1"/>
  <c r="P30" i="1"/>
  <c r="AJ30" i="1"/>
  <c r="N30" i="1"/>
  <c r="P10" i="6"/>
  <c r="O17" i="6"/>
  <c r="AG56" i="13"/>
  <c r="AE32" i="10"/>
  <c r="AG32" i="10" s="1"/>
  <c r="AF32" i="10"/>
  <c r="O17" i="13"/>
  <c r="P17" i="13" s="1"/>
  <c r="Z12" i="13"/>
  <c r="AG13" i="9"/>
  <c r="M40" i="7"/>
  <c r="N40" i="7"/>
  <c r="AJ40" i="7"/>
  <c r="P40" i="7"/>
  <c r="Z40" i="7" s="1"/>
  <c r="L41" i="7"/>
  <c r="M18" i="6"/>
  <c r="N18" i="6"/>
  <c r="AJ18" i="6"/>
  <c r="P18" i="6"/>
  <c r="L25" i="6"/>
  <c r="M43" i="11"/>
  <c r="AJ43" i="11"/>
  <c r="N43" i="11"/>
  <c r="P43" i="11"/>
  <c r="L49" i="11"/>
  <c r="AG34" i="7"/>
  <c r="M27" i="9"/>
  <c r="P27" i="9"/>
  <c r="AJ27" i="9"/>
  <c r="N27" i="9"/>
  <c r="L33" i="9"/>
  <c r="AF40" i="13"/>
  <c r="AE40" i="13"/>
  <c r="AG40" i="13" s="1"/>
  <c r="M19" i="9"/>
  <c r="AJ19" i="9"/>
  <c r="P19" i="9"/>
  <c r="N19" i="9"/>
  <c r="L25" i="9"/>
  <c r="P34" i="3"/>
  <c r="AG29" i="12"/>
  <c r="M19" i="11"/>
  <c r="AJ19" i="11"/>
  <c r="N19" i="11"/>
  <c r="P19" i="11"/>
  <c r="L25" i="11"/>
  <c r="O33" i="11"/>
  <c r="P42" i="7"/>
  <c r="O49" i="7"/>
  <c r="O41" i="8"/>
  <c r="P41" i="8" s="1"/>
  <c r="P34" i="8"/>
  <c r="P42" i="12"/>
  <c r="O41" i="13"/>
  <c r="P34" i="13"/>
  <c r="AG43" i="9"/>
  <c r="O41" i="4"/>
  <c r="P41" i="4" s="1"/>
  <c r="P34" i="4"/>
  <c r="P26" i="3"/>
  <c r="O33" i="3"/>
  <c r="AF31" i="13"/>
  <c r="AE31" i="13"/>
  <c r="M34" i="6"/>
  <c r="AJ34" i="6"/>
  <c r="N34" i="6"/>
  <c r="P34" i="6"/>
  <c r="L41" i="6"/>
  <c r="M18" i="13"/>
  <c r="L25" i="13"/>
  <c r="AJ18" i="13"/>
  <c r="N18" i="13"/>
  <c r="P18" i="13"/>
  <c r="M20" i="12"/>
  <c r="AJ20" i="12"/>
  <c r="P20" i="12"/>
  <c r="N20" i="12"/>
  <c r="AE19" i="12"/>
  <c r="AF19" i="12"/>
  <c r="M41" i="4"/>
  <c r="M25" i="7"/>
  <c r="P18" i="12"/>
  <c r="M41" i="8"/>
  <c r="M37" i="9"/>
  <c r="P37" i="9"/>
  <c r="AJ37" i="9"/>
  <c r="L41" i="9"/>
  <c r="N37" i="9"/>
  <c r="AF22" i="12"/>
  <c r="AE22" i="12"/>
  <c r="AF27" i="9"/>
  <c r="AE27" i="9"/>
  <c r="AE42" i="9"/>
  <c r="AF42" i="9"/>
  <c r="P34" i="9"/>
  <c r="O41" i="9"/>
  <c r="O33" i="9"/>
  <c r="P26" i="9"/>
  <c r="O33" i="12"/>
  <c r="P26" i="12"/>
  <c r="Z58" i="10"/>
  <c r="O17" i="3"/>
  <c r="Z12" i="3"/>
  <c r="M26" i="1"/>
  <c r="P26" i="1"/>
  <c r="N26" i="1"/>
  <c r="L33" i="1"/>
  <c r="AJ26" i="1"/>
  <c r="M38" i="9"/>
  <c r="N38" i="9"/>
  <c r="AJ38" i="9"/>
  <c r="P38" i="9"/>
  <c r="AE38" i="1"/>
  <c r="AF38" i="1"/>
  <c r="AE12" i="13"/>
  <c r="AF12" i="13"/>
  <c r="M19" i="13"/>
  <c r="N19" i="13"/>
  <c r="AJ19" i="13"/>
  <c r="P19" i="13"/>
  <c r="M22" i="12"/>
  <c r="P22" i="12"/>
  <c r="N22" i="12"/>
  <c r="AJ22" i="12"/>
  <c r="AF20" i="12"/>
  <c r="AE20" i="12"/>
  <c r="AG20" i="12" s="1"/>
  <c r="M42" i="9"/>
  <c r="P42" i="9"/>
  <c r="N42" i="9"/>
  <c r="AJ42" i="9"/>
  <c r="L49" i="9"/>
  <c r="M32" i="13"/>
  <c r="N32" i="13"/>
  <c r="P32" i="13"/>
  <c r="Z32" i="13" s="1"/>
  <c r="AJ32" i="13"/>
  <c r="O25" i="4"/>
  <c r="O25" i="9"/>
  <c r="P18" i="9"/>
  <c r="O25" i="1"/>
  <c r="P18" i="1"/>
  <c r="O33" i="13"/>
  <c r="O41" i="11"/>
  <c r="P34" i="11"/>
  <c r="AG30" i="13"/>
  <c r="M33" i="10"/>
  <c r="L25" i="12"/>
  <c r="AG47" i="7"/>
  <c r="P26" i="13"/>
  <c r="M31" i="1"/>
  <c r="AJ31" i="1"/>
  <c r="N31" i="1"/>
  <c r="P31" i="1"/>
  <c r="Z31" i="1" s="1"/>
  <c r="M20" i="5"/>
  <c r="N20" i="5"/>
  <c r="AJ20" i="5"/>
  <c r="P20" i="5"/>
  <c r="L25" i="5"/>
  <c r="M31" i="9"/>
  <c r="P31" i="9"/>
  <c r="Z31" i="9" s="1"/>
  <c r="N31" i="9"/>
  <c r="AJ31" i="9"/>
  <c r="P42" i="4"/>
  <c r="O49" i="4"/>
  <c r="O33" i="7"/>
  <c r="P26" i="7"/>
  <c r="O41" i="5"/>
  <c r="P34" i="5"/>
  <c r="O25" i="11"/>
  <c r="P18" i="11"/>
  <c r="O57" i="4"/>
  <c r="Z50" i="4"/>
  <c r="AJ15" i="3"/>
  <c r="Z15" i="3"/>
  <c r="O33" i="6"/>
  <c r="P26" i="6"/>
  <c r="O33" i="8"/>
  <c r="P26" i="8"/>
  <c r="Z10" i="10"/>
  <c r="O17" i="10"/>
  <c r="AJ14" i="3"/>
  <c r="L17" i="3"/>
  <c r="AE27" i="11"/>
  <c r="AF27" i="11"/>
  <c r="O17" i="12"/>
  <c r="Z16" i="12"/>
  <c r="M32" i="6"/>
  <c r="AJ32" i="6"/>
  <c r="P32" i="6"/>
  <c r="N32" i="6"/>
  <c r="L33" i="6"/>
  <c r="M23" i="5"/>
  <c r="N23" i="5"/>
  <c r="P23" i="5"/>
  <c r="Z23" i="5" s="1"/>
  <c r="AJ23" i="5"/>
  <c r="AE21" i="11"/>
  <c r="AF21" i="11"/>
  <c r="AG55" i="3"/>
  <c r="M44" i="12"/>
  <c r="AJ44" i="12"/>
  <c r="P44" i="12"/>
  <c r="N44" i="12"/>
  <c r="AE38" i="3"/>
  <c r="AF38" i="3"/>
  <c r="AG53" i="1"/>
  <c r="AE39" i="7"/>
  <c r="AF39" i="7"/>
  <c r="AF18" i="12"/>
  <c r="AE18" i="12"/>
  <c r="AE30" i="12"/>
  <c r="AF30" i="12"/>
  <c r="O41" i="12"/>
  <c r="P34" i="12"/>
  <c r="O25" i="3"/>
  <c r="P18" i="3"/>
  <c r="P42" i="3"/>
  <c r="O49" i="1"/>
  <c r="P49" i="1" s="1"/>
  <c r="P42" i="1"/>
  <c r="O25" i="7"/>
  <c r="O25" i="5"/>
  <c r="P18" i="5"/>
  <c r="M36" i="12"/>
  <c r="P36" i="12"/>
  <c r="AJ36" i="12"/>
  <c r="N36" i="12"/>
  <c r="L41" i="12"/>
  <c r="M17" i="13"/>
  <c r="P26" i="11"/>
  <c r="M22" i="13"/>
  <c r="N22" i="13"/>
  <c r="P22" i="13"/>
  <c r="AJ22" i="13"/>
  <c r="AE28" i="3"/>
  <c r="AF28" i="3"/>
  <c r="Z48" i="7"/>
  <c r="L49" i="7"/>
  <c r="AJ48" i="7"/>
  <c r="O57" i="7"/>
  <c r="P57" i="7" s="1"/>
  <c r="M21" i="11"/>
  <c r="AJ21" i="11"/>
  <c r="P21" i="11"/>
  <c r="N21" i="11"/>
  <c r="O41" i="10"/>
  <c r="P41" i="10" s="1"/>
  <c r="P37" i="10"/>
  <c r="M36" i="13"/>
  <c r="N36" i="13"/>
  <c r="P36" i="13"/>
  <c r="AJ36" i="13"/>
  <c r="L41" i="13"/>
  <c r="M29" i="9"/>
  <c r="AJ29" i="9"/>
  <c r="N29" i="9"/>
  <c r="P29" i="9"/>
  <c r="M23" i="11"/>
  <c r="AJ23" i="11"/>
  <c r="P23" i="11"/>
  <c r="Z23" i="11" s="1"/>
  <c r="N23" i="11"/>
  <c r="AG24" i="13"/>
  <c r="P18" i="8"/>
  <c r="O25" i="8"/>
  <c r="O41" i="1"/>
  <c r="P41" i="1" s="1"/>
  <c r="P34" i="1"/>
  <c r="O41" i="7"/>
  <c r="P34" i="7"/>
  <c r="Z10" i="9"/>
  <c r="O17" i="9"/>
  <c r="AG15" i="1"/>
  <c r="AE36" i="12"/>
  <c r="AF36" i="12"/>
  <c r="M17" i="8"/>
  <c r="P17" i="8"/>
  <c r="M31" i="13"/>
  <c r="AJ31" i="13"/>
  <c r="P31" i="13"/>
  <c r="Z31" i="13" s="1"/>
  <c r="N31" i="13"/>
  <c r="C38" i="14"/>
  <c r="C17" i="14" s="1"/>
  <c r="C18" i="14" s="1"/>
  <c r="T63" i="9"/>
  <c r="T9" i="8" s="1"/>
  <c r="T58" i="8" s="1"/>
  <c r="Z58" i="9"/>
  <c r="P57" i="4" l="1"/>
  <c r="AB32" i="6"/>
  <c r="Z32" i="6" s="1"/>
  <c r="AG12" i="3"/>
  <c r="AB16" i="6"/>
  <c r="Z16" i="6" s="1"/>
  <c r="P49" i="4"/>
  <c r="AG16" i="12"/>
  <c r="AG42" i="9"/>
  <c r="AG34" i="4"/>
  <c r="AG18" i="1"/>
  <c r="L58" i="10"/>
  <c r="AG42" i="7"/>
  <c r="AG42" i="12"/>
  <c r="S9" i="6"/>
  <c r="S55" i="6" s="1"/>
  <c r="F24" i="15"/>
  <c r="E24" i="15" s="1"/>
  <c r="AG28" i="1"/>
  <c r="AG20" i="6"/>
  <c r="P25" i="8"/>
  <c r="AG28" i="4"/>
  <c r="AB45" i="5"/>
  <c r="Z45" i="5" s="1"/>
  <c r="AB36" i="13"/>
  <c r="Z36" i="13" s="1"/>
  <c r="AB14" i="3"/>
  <c r="Z14" i="3" s="1"/>
  <c r="AB22" i="12"/>
  <c r="Z22" i="12" s="1"/>
  <c r="AB45" i="7"/>
  <c r="Z45" i="7" s="1"/>
  <c r="AB19" i="13"/>
  <c r="Z19" i="13" s="1"/>
  <c r="AB36" i="3"/>
  <c r="Z36" i="3" s="1"/>
  <c r="AB37" i="10"/>
  <c r="Z37" i="10" s="1"/>
  <c r="AB22" i="13"/>
  <c r="Z22" i="13" s="1"/>
  <c r="P33" i="4"/>
  <c r="AB38" i="12"/>
  <c r="Z38" i="12" s="1"/>
  <c r="Z19" i="3"/>
  <c r="AB19" i="3"/>
  <c r="AB44" i="1"/>
  <c r="Z44" i="1" s="1"/>
  <c r="AB21" i="1"/>
  <c r="Z21" i="1" s="1"/>
  <c r="Z20" i="9"/>
  <c r="AB20" i="9"/>
  <c r="AB27" i="6"/>
  <c r="Z27" i="6" s="1"/>
  <c r="Z35" i="13"/>
  <c r="AB35" i="13"/>
  <c r="Z43" i="5"/>
  <c r="AB43" i="5"/>
  <c r="Z20" i="7"/>
  <c r="AB20" i="7"/>
  <c r="Z35" i="3"/>
  <c r="AB35" i="3"/>
  <c r="Z36" i="12"/>
  <c r="AB36" i="12"/>
  <c r="AB44" i="12"/>
  <c r="Z44" i="12" s="1"/>
  <c r="Z27" i="4"/>
  <c r="AB27" i="4"/>
  <c r="Z22" i="10"/>
  <c r="AB22" i="10"/>
  <c r="Z19" i="5"/>
  <c r="AB19" i="5"/>
  <c r="Z27" i="11"/>
  <c r="AB27" i="11"/>
  <c r="Z35" i="5"/>
  <c r="AB35" i="5"/>
  <c r="AG35" i="12"/>
  <c r="AB19" i="6"/>
  <c r="Z19" i="6" s="1"/>
  <c r="AG27" i="10"/>
  <c r="Z29" i="12"/>
  <c r="AB29" i="12"/>
  <c r="Z22" i="1"/>
  <c r="AB22" i="1"/>
  <c r="AB36" i="6"/>
  <c r="Z36" i="6" s="1"/>
  <c r="Z29" i="13"/>
  <c r="AB29" i="13"/>
  <c r="AB30" i="10"/>
  <c r="Z30" i="10" s="1"/>
  <c r="AB28" i="3"/>
  <c r="Z28" i="3" s="1"/>
  <c r="Z43" i="1"/>
  <c r="AB43" i="1"/>
  <c r="Z35" i="11"/>
  <c r="AB35" i="11"/>
  <c r="AB22" i="5"/>
  <c r="Z22" i="5" s="1"/>
  <c r="Z21" i="11"/>
  <c r="AB21" i="11"/>
  <c r="AB20" i="5"/>
  <c r="Z20" i="5" s="1"/>
  <c r="Z19" i="11"/>
  <c r="AB19" i="11"/>
  <c r="Z19" i="9"/>
  <c r="AB19" i="9"/>
  <c r="Z27" i="9"/>
  <c r="AB27" i="9"/>
  <c r="AB28" i="5"/>
  <c r="Z28" i="5" s="1"/>
  <c r="Z43" i="12"/>
  <c r="AB43" i="12"/>
  <c r="Z36" i="10"/>
  <c r="AB36" i="10"/>
  <c r="Z38" i="3"/>
  <c r="AB38" i="3"/>
  <c r="Z43" i="7"/>
  <c r="AB43" i="7"/>
  <c r="AG43" i="8"/>
  <c r="AB22" i="6"/>
  <c r="Z22" i="6" s="1"/>
  <c r="AB35" i="4"/>
  <c r="Z35" i="4" s="1"/>
  <c r="AG27" i="7"/>
  <c r="Z38" i="1"/>
  <c r="AB38" i="1"/>
  <c r="AB46" i="5"/>
  <c r="Z46" i="5" s="1"/>
  <c r="Z37" i="9"/>
  <c r="AB37" i="9"/>
  <c r="P33" i="3"/>
  <c r="AB20" i="4"/>
  <c r="Z20" i="4" s="1"/>
  <c r="AB27" i="1"/>
  <c r="Z27" i="1" s="1"/>
  <c r="AB28" i="10"/>
  <c r="Z28" i="10" s="1"/>
  <c r="AB20" i="3"/>
  <c r="Z20" i="3" s="1"/>
  <c r="AB36" i="5"/>
  <c r="Z36" i="5" s="1"/>
  <c r="AB20" i="10"/>
  <c r="Z20" i="10" s="1"/>
  <c r="AB28" i="9"/>
  <c r="Z28" i="9" s="1"/>
  <c r="AB22" i="11"/>
  <c r="Z22" i="11" s="1"/>
  <c r="AB38" i="11"/>
  <c r="Z38" i="11" s="1"/>
  <c r="AB35" i="12"/>
  <c r="Z35" i="12" s="1"/>
  <c r="AB43" i="3"/>
  <c r="Z43" i="3" s="1"/>
  <c r="AB38" i="9"/>
  <c r="Z38" i="9" s="1"/>
  <c r="AB20" i="12"/>
  <c r="Z20" i="12" s="1"/>
  <c r="AB44" i="9"/>
  <c r="Z44" i="9" s="1"/>
  <c r="AB19" i="7"/>
  <c r="Z19" i="7" s="1"/>
  <c r="AB28" i="7"/>
  <c r="Z28" i="7" s="1"/>
  <c r="AB37" i="3"/>
  <c r="Z37" i="3" s="1"/>
  <c r="AB43" i="13"/>
  <c r="Z43" i="13" s="1"/>
  <c r="AB35" i="1"/>
  <c r="Z35" i="1" s="1"/>
  <c r="AB29" i="7"/>
  <c r="Z29" i="7" s="1"/>
  <c r="AB30" i="5"/>
  <c r="Z30" i="5" s="1"/>
  <c r="AB44" i="3"/>
  <c r="Z44" i="3" s="1"/>
  <c r="AB36" i="4"/>
  <c r="Z36" i="4" s="1"/>
  <c r="AB46" i="7"/>
  <c r="Z46" i="7" s="1"/>
  <c r="AB21" i="9"/>
  <c r="Z21" i="9" s="1"/>
  <c r="AB44" i="7"/>
  <c r="Z44" i="7" s="1"/>
  <c r="AB19" i="10"/>
  <c r="Z19" i="10" s="1"/>
  <c r="AB30" i="6"/>
  <c r="Z30" i="6" s="1"/>
  <c r="AB37" i="12"/>
  <c r="Z37" i="12" s="1"/>
  <c r="AB35" i="10"/>
  <c r="Z35" i="10" s="1"/>
  <c r="AB29" i="9"/>
  <c r="Z29" i="9" s="1"/>
  <c r="AB50" i="7"/>
  <c r="Z50" i="7" s="1"/>
  <c r="AB43" i="11"/>
  <c r="Z43" i="11" s="1"/>
  <c r="AB30" i="1"/>
  <c r="Z30" i="1" s="1"/>
  <c r="AB19" i="8"/>
  <c r="Z19" i="8" s="1"/>
  <c r="AG36" i="8"/>
  <c r="AB20" i="1"/>
  <c r="Z20" i="1" s="1"/>
  <c r="AG35" i="4"/>
  <c r="AG21" i="3"/>
  <c r="AG30" i="10"/>
  <c r="AB14" i="5"/>
  <c r="Z14" i="5" s="1"/>
  <c r="P33" i="8"/>
  <c r="P58" i="8" s="1"/>
  <c r="AB58" i="8" s="1"/>
  <c r="P33" i="13"/>
  <c r="L58" i="8"/>
  <c r="P41" i="5"/>
  <c r="P33" i="11"/>
  <c r="AB34" i="6"/>
  <c r="Z34" i="6" s="1"/>
  <c r="AB18" i="8"/>
  <c r="Z18" i="8" s="1"/>
  <c r="AB42" i="9"/>
  <c r="Z42" i="9" s="1"/>
  <c r="AB26" i="9"/>
  <c r="Z26" i="9" s="1"/>
  <c r="AB18" i="12"/>
  <c r="Z18" i="12" s="1"/>
  <c r="AB26" i="4"/>
  <c r="Z26" i="4" s="1"/>
  <c r="AB42" i="11"/>
  <c r="Z42" i="11" s="1"/>
  <c r="AB42" i="3"/>
  <c r="Z42" i="3" s="1"/>
  <c r="AG18" i="12"/>
  <c r="AB34" i="5"/>
  <c r="Z34" i="5" s="1"/>
  <c r="AB34" i="11"/>
  <c r="Z34" i="11" s="1"/>
  <c r="AB26" i="1"/>
  <c r="Z26" i="1" s="1"/>
  <c r="AB18" i="13"/>
  <c r="Z18" i="13" s="1"/>
  <c r="AB42" i="7"/>
  <c r="Z42" i="7" s="1"/>
  <c r="AB34" i="3"/>
  <c r="Z34" i="3" s="1"/>
  <c r="AG34" i="8"/>
  <c r="AB34" i="7"/>
  <c r="Z34" i="7" s="1"/>
  <c r="AB34" i="13"/>
  <c r="Z34" i="13" s="1"/>
  <c r="AB18" i="3"/>
  <c r="Z18" i="3" s="1"/>
  <c r="AB34" i="9"/>
  <c r="Z34" i="9" s="1"/>
  <c r="AB42" i="1"/>
  <c r="Z42" i="1" s="1"/>
  <c r="AB34" i="4"/>
  <c r="Z34" i="4" s="1"/>
  <c r="AB26" i="11"/>
  <c r="Z26" i="11" s="1"/>
  <c r="AB18" i="5"/>
  <c r="Z18" i="5" s="1"/>
  <c r="AB26" i="8"/>
  <c r="Z26" i="8" s="1"/>
  <c r="AB26" i="7"/>
  <c r="Z26" i="7" s="1"/>
  <c r="AB26" i="5"/>
  <c r="Z26" i="5" s="1"/>
  <c r="AB34" i="1"/>
  <c r="Z34" i="1" s="1"/>
  <c r="AB26" i="13"/>
  <c r="Z26" i="13" s="1"/>
  <c r="AB18" i="1"/>
  <c r="Z18" i="1" s="1"/>
  <c r="AB18" i="11"/>
  <c r="Z18" i="11" s="1"/>
  <c r="AB18" i="7"/>
  <c r="Z18" i="7" s="1"/>
  <c r="AB34" i="12"/>
  <c r="Z34" i="12" s="1"/>
  <c r="AB26" i="6"/>
  <c r="Z26" i="6" s="1"/>
  <c r="AB42" i="12"/>
  <c r="Z42" i="12" s="1"/>
  <c r="AB18" i="6"/>
  <c r="Z18" i="6" s="1"/>
  <c r="AB10" i="6"/>
  <c r="Z10" i="6" s="1"/>
  <c r="AB18" i="10"/>
  <c r="Z18" i="10" s="1"/>
  <c r="AB42" i="13"/>
  <c r="Z42" i="13" s="1"/>
  <c r="AB42" i="4"/>
  <c r="Z42" i="4" s="1"/>
  <c r="AB18" i="9"/>
  <c r="Z18" i="9" s="1"/>
  <c r="AB26" i="12"/>
  <c r="Z26" i="12" s="1"/>
  <c r="AB26" i="3"/>
  <c r="Z26" i="3" s="1"/>
  <c r="AB34" i="8"/>
  <c r="Z34" i="8" s="1"/>
  <c r="AB26" i="10"/>
  <c r="Z26" i="10" s="1"/>
  <c r="AB42" i="8"/>
  <c r="Z42" i="8" s="1"/>
  <c r="AG19" i="6"/>
  <c r="P17" i="5"/>
  <c r="AJ58" i="8"/>
  <c r="D59" i="8" s="1"/>
  <c r="E29" i="14" s="1"/>
  <c r="P41" i="3"/>
  <c r="AG43" i="5"/>
  <c r="AG30" i="7"/>
  <c r="P25" i="10"/>
  <c r="AJ58" i="10"/>
  <c r="D59" i="10" s="1"/>
  <c r="E27" i="14" s="1"/>
  <c r="P25" i="3"/>
  <c r="AG39" i="7"/>
  <c r="M25" i="10"/>
  <c r="P33" i="12"/>
  <c r="AG16" i="4"/>
  <c r="AG31" i="11"/>
  <c r="AG46" i="7"/>
  <c r="AG14" i="13"/>
  <c r="AG47" i="12"/>
  <c r="AG31" i="10"/>
  <c r="AJ58" i="3"/>
  <c r="D59" i="3" s="1"/>
  <c r="E37" i="14" s="1"/>
  <c r="AJ58" i="4"/>
  <c r="D59" i="4" s="1"/>
  <c r="E33" i="14" s="1"/>
  <c r="AG46" i="4"/>
  <c r="O58" i="7"/>
  <c r="AG36" i="12"/>
  <c r="AJ58" i="1"/>
  <c r="D59" i="1" s="1"/>
  <c r="E26" i="14" s="1"/>
  <c r="AJ58" i="13"/>
  <c r="D59" i="13" s="1"/>
  <c r="E34" i="14" s="1"/>
  <c r="AG31" i="13"/>
  <c r="AJ58" i="7"/>
  <c r="D59" i="7" s="1"/>
  <c r="E30" i="14" s="1"/>
  <c r="AG26" i="10"/>
  <c r="AG20" i="10"/>
  <c r="AG36" i="1"/>
  <c r="AJ58" i="9"/>
  <c r="D59" i="9" s="1"/>
  <c r="E28" i="14" s="1"/>
  <c r="AG35" i="1"/>
  <c r="M49" i="5"/>
  <c r="P49" i="5"/>
  <c r="AG38" i="1"/>
  <c r="P25" i="1"/>
  <c r="M17" i="7"/>
  <c r="P17" i="7"/>
  <c r="AG26" i="12"/>
  <c r="AG43" i="7"/>
  <c r="P41" i="11"/>
  <c r="AJ58" i="5"/>
  <c r="D59" i="5" s="1"/>
  <c r="E32" i="14" s="1"/>
  <c r="AG31" i="6"/>
  <c r="L58" i="4"/>
  <c r="P33" i="7"/>
  <c r="AG27" i="11"/>
  <c r="AG38" i="9"/>
  <c r="AG43" i="13"/>
  <c r="O58" i="5"/>
  <c r="M25" i="11"/>
  <c r="P25" i="11"/>
  <c r="L58" i="11"/>
  <c r="M25" i="6"/>
  <c r="P25" i="6"/>
  <c r="M17" i="3"/>
  <c r="P17" i="3"/>
  <c r="L58" i="3"/>
  <c r="AG19" i="12"/>
  <c r="AG30" i="12"/>
  <c r="M25" i="12"/>
  <c r="P25" i="12"/>
  <c r="L58" i="12"/>
  <c r="O58" i="1"/>
  <c r="M49" i="9"/>
  <c r="P49" i="9"/>
  <c r="AG12" i="13"/>
  <c r="M41" i="6"/>
  <c r="P41" i="6"/>
  <c r="AJ58" i="11"/>
  <c r="D59" i="11" s="1"/>
  <c r="E36" i="14" s="1"/>
  <c r="O58" i="11"/>
  <c r="P17" i="9"/>
  <c r="O58" i="9"/>
  <c r="AG38" i="3"/>
  <c r="P17" i="12"/>
  <c r="O58" i="12"/>
  <c r="P25" i="7"/>
  <c r="AJ58" i="12"/>
  <c r="D59" i="12" s="1"/>
  <c r="E35" i="14" s="1"/>
  <c r="M49" i="11"/>
  <c r="P49" i="11"/>
  <c r="M41" i="12"/>
  <c r="P41" i="12"/>
  <c r="M25" i="13"/>
  <c r="P25" i="13"/>
  <c r="M33" i="5"/>
  <c r="P33" i="5"/>
  <c r="M41" i="13"/>
  <c r="P41" i="13"/>
  <c r="AG28" i="3"/>
  <c r="O58" i="3"/>
  <c r="M33" i="1"/>
  <c r="P33" i="1"/>
  <c r="L58" i="1"/>
  <c r="AG27" i="9"/>
  <c r="O58" i="13"/>
  <c r="M49" i="7"/>
  <c r="P49" i="7"/>
  <c r="AG21" i="11"/>
  <c r="M41" i="9"/>
  <c r="P41" i="9"/>
  <c r="M33" i="6"/>
  <c r="P33" i="6"/>
  <c r="P17" i="10"/>
  <c r="O58" i="10"/>
  <c r="M25" i="5"/>
  <c r="P25" i="5"/>
  <c r="L58" i="5"/>
  <c r="O58" i="4"/>
  <c r="P25" i="4"/>
  <c r="M33" i="9"/>
  <c r="P33" i="9"/>
  <c r="M41" i="7"/>
  <c r="P41" i="7"/>
  <c r="L58" i="7"/>
  <c r="M17" i="6"/>
  <c r="P17" i="6"/>
  <c r="O58" i="8"/>
  <c r="L58" i="13"/>
  <c r="AG22" i="12"/>
  <c r="M25" i="9"/>
  <c r="P25" i="9"/>
  <c r="L58" i="9"/>
  <c r="AJ50" i="6"/>
  <c r="D51" i="6" s="1"/>
  <c r="E31" i="14" s="1"/>
  <c r="T63" i="8"/>
  <c r="T9" i="7" s="1"/>
  <c r="T58" i="7" s="1"/>
  <c r="Z58" i="8"/>
  <c r="P58" i="4" l="1"/>
  <c r="S9" i="5"/>
  <c r="S58" i="5" s="1"/>
  <c r="S63" i="5" s="1"/>
  <c r="F25" i="15"/>
  <c r="E25" i="15" s="1"/>
  <c r="M58" i="8"/>
  <c r="P58" i="3"/>
  <c r="M58" i="1"/>
  <c r="P58" i="1"/>
  <c r="AB58" i="1" s="1"/>
  <c r="P58" i="10"/>
  <c r="AB58" i="10" s="1"/>
  <c r="M58" i="4"/>
  <c r="M58" i="3"/>
  <c r="M58" i="9"/>
  <c r="P58" i="13"/>
  <c r="M58" i="12"/>
  <c r="M58" i="10"/>
  <c r="M58" i="13"/>
  <c r="M58" i="5"/>
  <c r="M58" i="7"/>
  <c r="M58" i="11"/>
  <c r="M50" i="6"/>
  <c r="P58" i="5"/>
  <c r="P58" i="12"/>
  <c r="P58" i="11"/>
  <c r="P58" i="7"/>
  <c r="AB58" i="7" s="1"/>
  <c r="P58" i="9"/>
  <c r="AB58" i="9" s="1"/>
  <c r="T63" i="7"/>
  <c r="T9" i="6" s="1"/>
  <c r="Z58" i="7"/>
  <c r="S9" i="4" l="1"/>
  <c r="S58" i="4" s="1"/>
  <c r="S63" i="4" s="1"/>
  <c r="F26" i="15"/>
  <c r="E26" i="15" s="1"/>
  <c r="T55" i="6"/>
  <c r="T9" i="5" s="1"/>
  <c r="T58" i="5" s="1"/>
  <c r="Z50" i="6"/>
  <c r="AB50" i="6"/>
  <c r="S9" i="13" l="1"/>
  <c r="S58" i="13" s="1"/>
  <c r="S63" i="13" s="1"/>
  <c r="F27" i="15"/>
  <c r="E27" i="15" s="1"/>
  <c r="T63" i="5"/>
  <c r="T9" i="4" s="1"/>
  <c r="T58" i="4" s="1"/>
  <c r="Z58" i="5"/>
  <c r="AB58" i="5"/>
  <c r="S9" i="12" l="1"/>
  <c r="S58" i="12" s="1"/>
  <c r="S63" i="12" s="1"/>
  <c r="F28" i="15"/>
  <c r="E28" i="15" s="1"/>
  <c r="T63" i="4"/>
  <c r="T9" i="13" s="1"/>
  <c r="T58" i="13" s="1"/>
  <c r="Z58" i="4"/>
  <c r="AB58" i="4"/>
  <c r="S9" i="11" l="1"/>
  <c r="S58" i="11" s="1"/>
  <c r="S63" i="11" s="1"/>
  <c r="F29" i="15"/>
  <c r="E29" i="15" s="1"/>
  <c r="T63" i="13"/>
  <c r="T9" i="12" s="1"/>
  <c r="T58" i="12" s="1"/>
  <c r="Z58" i="13"/>
  <c r="AB58" i="13"/>
  <c r="S9" i="3" l="1"/>
  <c r="S58" i="3" s="1"/>
  <c r="S63" i="3" s="1"/>
  <c r="F30" i="15"/>
  <c r="E30" i="15" s="1"/>
  <c r="T63" i="12"/>
  <c r="T9" i="11" s="1"/>
  <c r="T58" i="11" s="1"/>
  <c r="Z58" i="12"/>
  <c r="AB58" i="12"/>
  <c r="E32" i="15" l="1"/>
  <c r="F31" i="15"/>
  <c r="E31" i="15" s="1"/>
  <c r="T63" i="11"/>
  <c r="T9" i="3" s="1"/>
  <c r="T58" i="3" s="1"/>
  <c r="Z58" i="11"/>
  <c r="AB58" i="11"/>
  <c r="Z58" i="3" l="1"/>
  <c r="T63" i="3"/>
  <c r="AB5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C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in den blauen Feldern
die Zeiten eintragen</t>
        </r>
      </text>
    </comment>
    <comment ref="E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in den gelben Feldern
die Pausenzeiten eintragen.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in den gelben Feldern
die Pausenzeiten eintragen.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tägliche Normalarbeits-
zeit ist damit festgelegt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  <author>Klaudia Kallischek</author>
  </authors>
  <commentList>
    <comment ref="E8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Zeiteingaben:
Viertelstunde: 0,25
Halbestunde: 0,50
Dreiviertelstunde: 0,75</t>
        </r>
      </text>
    </comment>
    <comment ref="D13" authorId="1" shapeId="0" xr:uid="{B7F0534F-2E15-45EC-90D2-C3C8E8DA7F55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Neujahr
</t>
        </r>
      </text>
    </comment>
    <comment ref="D19" authorId="1" shapeId="0" xr:uid="{E5EE8CAC-7160-4EFD-BA31-06A55D3C303A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Heilige Drei Könige
</t>
        </r>
      </text>
    </comment>
    <comment ref="R60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0" shapeId="0" xr:uid="{00000000-0006-0000-03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0" shapeId="0" xr:uid="{00000000-0006-0000-03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0" shapeId="0" xr:uid="{00000000-0006-0000-0300-000006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0" shapeId="0" xr:uid="{F07408E8-0442-4372-915C-5FE49D9D9E11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0" shapeId="0" xr:uid="{770C683A-522E-4BE9-B359-91C70C958976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0" shapeId="0" xr:uid="{E15B829C-114B-47C7-ACF6-EC36E2EFEE9A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0" shapeId="0" xr:uid="{23E8EAC4-9C5D-4BAA-85E2-BD6212865467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0" shapeId="0" xr:uid="{EFCD9F56-0347-4FC6-920F-C7B5226EE867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R60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0" shapeId="0" xr:uid="{00000000-0006-0000-04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0" shapeId="0" xr:uid="{00000000-0006-0000-04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0" shapeId="0" xr:uid="{9D26FB69-EC8E-42F6-9F2C-67B5CF5EDF87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0" shapeId="0" xr:uid="{CA112D4B-D4CD-4722-8B35-775FEED92E32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0" shapeId="0" xr:uid="{810D4C90-4B50-4135-8184-9A080EB5ED06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0" shapeId="0" xr:uid="{30A6EB0A-3465-4704-84A7-949E365CC7A7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0" shapeId="0" xr:uid="{840940DD-18F9-4F9F-9F31-A62FD995EBFA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R60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0" shapeId="0" xr:uid="{00000000-0006-0000-05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0" shapeId="0" xr:uid="{00000000-0006-0000-05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0" shapeId="0" xr:uid="{00000000-0006-0000-05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0" shapeId="0" xr:uid="{9216414E-2F73-41E9-A65A-2BA40FB90266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0" shapeId="0" xr:uid="{D2BDAC64-60F1-43F3-932E-A9257E3875B0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0" shapeId="0" xr:uid="{70D8858C-145E-495C-9ADC-3DFA135DC235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0" shapeId="0" xr:uid="{848B8E21-7B06-432A-9567-3C988E043D6D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0" shapeId="0" xr:uid="{6A4F3681-19E8-4D5D-9CC1-65FD640F2FD4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Klaudia Kallischek</author>
    <author>Mag. Walter Thomanetz</author>
  </authors>
  <commentList>
    <comment ref="D14" authorId="0" shapeId="0" xr:uid="{BD00BA99-D45D-46C1-BC9F-44481778044F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Karfreitag
</t>
        </r>
      </text>
    </comment>
    <comment ref="D16" authorId="0" shapeId="0" xr:uid="{7454B64C-2E4E-442F-857E-9C1C351FC17B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Ostersonntag
</t>
        </r>
      </text>
    </comment>
    <comment ref="D18" authorId="0" shapeId="0" xr:uid="{4A5E7CAE-D1D8-4D29-B50D-A439AF9AFC64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Ostermontag
</t>
        </r>
      </text>
    </comment>
    <comment ref="R60" authorId="1" shapeId="0" xr:uid="{00000000-0006-0000-06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1" shapeId="0" xr:uid="{00000000-0006-0000-06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1" shapeId="0" xr:uid="{00000000-0006-0000-06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1" shapeId="0" xr:uid="{00000000-0006-0000-06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1" shapeId="0" xr:uid="{00000000-0006-0000-06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1" shapeId="0" xr:uid="{123BB543-6505-4E78-9FC4-21004BCDD1F0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1" shapeId="0" xr:uid="{67371DF7-50F1-4F18-B9CE-8DB9428FC0FA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1" shapeId="0" xr:uid="{C6C5192D-4993-4B97-91E8-70BD92733DF9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1" shapeId="0" xr:uid="{A544D0BC-3FE2-4B12-B9EA-DB8ADE7D25D4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1" shapeId="0" xr:uid="{F4CAABBE-3322-48E3-BE67-6AF74238A312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Klaudia Kallischek</author>
    <author>Mag. Walter Thomanetz</author>
  </authors>
  <commentList>
    <comment ref="D14" authorId="0" shapeId="0" xr:uid="{13193958-7CFD-4236-A529-A76B6E93FC5D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Staatsfeiertag
</t>
        </r>
      </text>
    </comment>
    <comment ref="D29" authorId="0" shapeId="0" xr:uid="{4AE1227E-EDDB-4D42-A6B1-CCD719C34CDF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Christi Himmelfahrt
</t>
        </r>
      </text>
    </comment>
    <comment ref="D40" authorId="0" shapeId="0" xr:uid="{E3394CAB-33F6-4F10-B8E7-5A51530774B2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Pfingstsonntag
</t>
        </r>
      </text>
    </comment>
    <comment ref="D42" authorId="0" shapeId="0" xr:uid="{207E0F23-6570-4C96-8C8E-21DC4A8EEAAD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Pfingstmontag
</t>
        </r>
      </text>
    </comment>
    <comment ref="R60" authorId="1" shapeId="0" xr:uid="{00000000-0006-0000-07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1" shapeId="0" xr:uid="{00000000-0006-0000-07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1" shapeId="0" xr:uid="{00000000-0006-0000-07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1" shapeId="0" xr:uid="{00000000-0006-0000-07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1" shapeId="0" xr:uid="{00000000-0006-0000-07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1" shapeId="0" xr:uid="{A8EFE018-4942-4BE2-8985-B9DC34D4DAD9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1" shapeId="0" xr:uid="{CB0DA9F7-04DE-4BFB-B81B-57F3941133FC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1" shapeId="0" xr:uid="{39A1D0B5-CD1A-4629-9B1B-893B125DD585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1" shapeId="0" xr:uid="{B6EFB61A-BBE6-40C4-9D8A-F9CDEBEB728A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1" shapeId="0" xr:uid="{4AC97958-C60B-4C08-8CB9-04E855785496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Klaudia Kallischek</author>
    <author>Mag. Walter Thomanetz</author>
  </authors>
  <commentList>
    <comment ref="D13" authorId="0" shapeId="0" xr:uid="{3858433F-0CA3-470C-95AB-E4AA503E15C6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Fronleichnam
</t>
        </r>
      </text>
    </comment>
    <comment ref="R52" authorId="1" shapeId="0" xr:uid="{00000000-0006-0000-08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52" authorId="1" shapeId="0" xr:uid="{00000000-0006-0000-08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52" authorId="1" shapeId="0" xr:uid="{00000000-0006-0000-08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52" authorId="1" shapeId="0" xr:uid="{00000000-0006-0000-08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52" authorId="1" shapeId="0" xr:uid="{00000000-0006-0000-08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54" authorId="1" shapeId="0" xr:uid="{96AC5323-873B-4AFC-B65E-21E9AE607171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54" authorId="1" shapeId="0" xr:uid="{5C7F77C5-D6C2-46FC-B24D-7E3583C48866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54" authorId="1" shapeId="0" xr:uid="{94DC380D-3292-4103-AB99-32C0600912AF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54" authorId="1" shapeId="0" xr:uid="{06D28913-BB4F-4FAB-BBAC-2DAA5566A8BF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54" authorId="1" shapeId="0" xr:uid="{7411548E-21A4-4E40-852F-08140B1F4553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R60" authorId="0" shapeId="0" xr:uid="{00000000-0006-0000-09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0" shapeId="0" xr:uid="{00000000-0006-0000-09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0" shapeId="0" xr:uid="{00000000-0006-0000-09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0" shapeId="0" xr:uid="{00000000-0006-0000-09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0" shapeId="0" xr:uid="{00000000-0006-0000-09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0" shapeId="0" xr:uid="{48EEBB0E-7082-4221-93DF-124A03B0A167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0" shapeId="0" xr:uid="{43E1A4C4-7D6A-4B3B-B3CB-2F1921BCD6DF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0" shapeId="0" xr:uid="{84B4B714-D4B7-48C6-A49B-9987F3D1962D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0" shapeId="0" xr:uid="{41BA1A3B-4CA8-4808-ADF2-57DE89866A3E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0" shapeId="0" xr:uid="{46BFE5A7-52EB-4F8F-B9F7-0C8B22352E06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Klaudia Kallischek</author>
    <author>Mag. Walter Thomanetz</author>
  </authors>
  <commentList>
    <comment ref="D31" authorId="0" shapeId="0" xr:uid="{6DBC2CB6-0023-421F-87A6-99E4D904FD36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Maria Himmelfahrt
</t>
        </r>
      </text>
    </comment>
    <comment ref="R60" authorId="1" shapeId="0" xr:uid="{00000000-0006-0000-0A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1" shapeId="0" xr:uid="{00000000-0006-0000-0A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1" shapeId="0" xr:uid="{00000000-0006-0000-0A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1" shapeId="0" xr:uid="{00000000-0006-0000-0A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1" shapeId="0" xr:uid="{00000000-0006-0000-0A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1" shapeId="0" xr:uid="{31B9411B-A64C-488E-9DFD-BF2B3A60153A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1" shapeId="0" xr:uid="{703A3531-39A2-4A86-9296-42A70D5F47FB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1" shapeId="0" xr:uid="{824F34D0-A9D0-4AB8-8057-CCB79E7C3114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1" shapeId="0" xr:uid="{41C88329-43CF-4102-A696-E36D3C95AA39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1" shapeId="0" xr:uid="{26B73DFE-885E-4212-ADCE-3531B9A3220C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R60" authorId="0" shapeId="0" xr:uid="{00000000-0006-0000-0B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0" shapeId="0" xr:uid="{00000000-0006-0000-0B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0" shapeId="0" xr:uid="{00000000-0006-0000-0B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0" shapeId="0" xr:uid="{00000000-0006-0000-0B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0" shapeId="0" xr:uid="{00000000-0006-0000-0B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0" shapeId="0" xr:uid="{3518DD0F-3300-4B31-B44F-49A838121590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0" shapeId="0" xr:uid="{92357006-860D-494A-B971-365039C0A7FB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0" shapeId="0" xr:uid="{E53E965A-363B-4CC1-9FA5-D0CBD0107381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0" shapeId="0" xr:uid="{76DABB35-88EB-42F7-886E-55A32F5D999C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0" shapeId="0" xr:uid="{DAC80B39-CED8-4469-8B96-690392A53667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Klaudia Kallischek</author>
    <author>Mag. Walter Thomanetz</author>
  </authors>
  <commentList>
    <comment ref="D42" authorId="0" shapeId="0" xr:uid="{2B453334-DB1B-4262-877B-DA2A2F4C02EF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Nationalfeiertag
</t>
        </r>
      </text>
    </comment>
    <comment ref="R60" authorId="1" shapeId="0" xr:uid="{00000000-0006-0000-0C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1" shapeId="0" xr:uid="{00000000-0006-0000-0C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1" shapeId="0" xr:uid="{00000000-0006-0000-0C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1" shapeId="0" xr:uid="{00000000-0006-0000-0C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1" shapeId="0" xr:uid="{00000000-0006-0000-0C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1" shapeId="0" xr:uid="{0E822B92-C1F0-4A89-8055-FB8BB5B472F3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1" shapeId="0" xr:uid="{A75D9EFD-109F-4BF7-81D1-4233637AF5F1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1" shapeId="0" xr:uid="{EB5947CF-2487-4509-A75B-E3D282678D1E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1" shapeId="0" xr:uid="{8C51AE7E-A262-4309-85CD-4B100F543D0B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1" shapeId="0" xr:uid="{F8B395F2-62EB-462E-8EB4-763774B34C06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Klaudia Kallischek</author>
    <author>Mag. Walter Thomanetz</author>
  </authors>
  <commentList>
    <comment ref="D16" authorId="0" shapeId="0" xr:uid="{303FC67C-C2C8-4B7B-9115-1A4DA2408A22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Nationalfeiertag
</t>
        </r>
      </text>
    </comment>
    <comment ref="R60" authorId="1" shapeId="0" xr:uid="{00000000-0006-0000-0D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1" shapeId="0" xr:uid="{00000000-0006-0000-0D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1" shapeId="0" xr:uid="{00000000-0006-0000-0D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1" shapeId="0" xr:uid="{00000000-0006-0000-0D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1" shapeId="0" xr:uid="{00000000-0006-0000-0D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1" shapeId="0" xr:uid="{3844243D-741A-46BB-B013-0026DADC1D11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1" shapeId="0" xr:uid="{70178266-DCB3-4827-B89F-443AA351CB40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1" shapeId="0" xr:uid="{B2975E00-D7E1-4954-9D49-DE7F6F8D94C4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1" shapeId="0" xr:uid="{80E36F37-DD94-4E42-91AA-0A0DBA2C5D06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1" shapeId="0" xr:uid="{DA1178E9-013F-4D67-AB0B-4837750B6FE6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Klaudia Kallischek</author>
    <author>Mag. Walter Thomanetz</author>
  </authors>
  <commentList>
    <comment ref="D19" authorId="0" shapeId="0" xr:uid="{12FA7DFE-5215-4A7F-9D08-E4E763F44785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Maria Empfängnis
</t>
        </r>
      </text>
    </comment>
    <comment ref="D38" authorId="0" shapeId="0" xr:uid="{CD2C83D1-FD72-4705-BA3A-29E071E39BA2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Christtag
</t>
        </r>
      </text>
    </comment>
    <comment ref="D39" authorId="0" shapeId="0" xr:uid="{E7851C5E-480F-4C80-A286-7FAEF7A1DF8D}">
      <text>
        <r>
          <rPr>
            <b/>
            <sz val="9"/>
            <color indexed="81"/>
            <rFont val="Segoe UI"/>
            <family val="2"/>
          </rPr>
          <t>Klaudia Kallischek:</t>
        </r>
        <r>
          <rPr>
            <sz val="9"/>
            <color indexed="81"/>
            <rFont val="Segoe UI"/>
            <family val="2"/>
          </rPr>
          <t xml:space="preserve">
Stefanitag
</t>
        </r>
      </text>
    </comment>
    <comment ref="R60" authorId="1" shapeId="0" xr:uid="{00000000-0006-0000-0E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wird der Zeitausgleich schon umgerechnet zb Verwendung einer 50%igen Überstunden 1:1,5; einer 100%igen Überstunden 1:2 usw.
</t>
        </r>
      </text>
    </comment>
    <comment ref="T60" authorId="1" shapeId="0" xr:uid="{00000000-0006-0000-0E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U60" authorId="1" shapeId="0" xr:uid="{00000000-0006-0000-0E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V60" authorId="1" shapeId="0" xr:uid="{00000000-0006-0000-0E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W60" authorId="1" shapeId="0" xr:uid="{00000000-0006-0000-0E00-000005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mit Minus eingeben
</t>
        </r>
      </text>
    </comment>
    <comment ref="R62" authorId="1" shapeId="0" xr:uid="{0BCA77FE-B407-4380-8C7E-4FC6780A4ACB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T62" authorId="1" shapeId="0" xr:uid="{1F8B81C5-D937-421A-BC49-5D2BDEF5B2DA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U62" authorId="1" shapeId="0" xr:uid="{EE4DD3AD-506F-486D-9610-743580B0A108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V62" authorId="1" shapeId="0" xr:uid="{72B66D16-528E-4310-AA51-501A06E39C78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  <comment ref="W62" authorId="1" shapeId="0" xr:uid="{616330AB-075E-4C60-9E9E-83916687269A}">
      <text>
        <r>
          <rPr>
            <b/>
            <sz val="9"/>
            <color indexed="81"/>
            <rFont val="Segoe UI"/>
            <family val="2"/>
          </rPr>
          <t>Mag. Walter Thomanetz:</t>
        </r>
        <r>
          <rPr>
            <sz val="9"/>
            <color indexed="81"/>
            <rFont val="Segoe UI"/>
            <family val="2"/>
          </rPr>
          <t xml:space="preserve">
abgerechnete Stunden mit plus eingeben
</t>
        </r>
      </text>
    </comment>
  </commentList>
</comments>
</file>

<file path=xl/sharedStrings.xml><?xml version="1.0" encoding="utf-8"?>
<sst xmlns="http://schemas.openxmlformats.org/spreadsheetml/2006/main" count="1441" uniqueCount="188">
  <si>
    <t>Tag</t>
  </si>
  <si>
    <t>Montag</t>
  </si>
  <si>
    <t>Mittwoch</t>
  </si>
  <si>
    <t>Donnerstag</t>
  </si>
  <si>
    <t>Dienstag</t>
  </si>
  <si>
    <t>Freitag</t>
  </si>
  <si>
    <t>Samstag</t>
  </si>
  <si>
    <t>Sonntag</t>
  </si>
  <si>
    <t>Datum</t>
  </si>
  <si>
    <t>tatsächl. geleistete Std.</t>
  </si>
  <si>
    <t>Sonn- u. Feiertag</t>
  </si>
  <si>
    <t>Arbeits- beginn</t>
  </si>
  <si>
    <t>Arbeits- ende</t>
  </si>
  <si>
    <t>Mehr- stunden</t>
  </si>
  <si>
    <t>50%- Überstd.</t>
  </si>
  <si>
    <t>100%- Überstd.</t>
  </si>
  <si>
    <t>NAME:</t>
  </si>
  <si>
    <t>MONAT:</t>
  </si>
  <si>
    <t>JAHR:</t>
  </si>
  <si>
    <t>meiner Angaben:</t>
  </si>
  <si>
    <t>kontrolliert von:</t>
  </si>
  <si>
    <t>Ich bestätige die Richtigkeit</t>
  </si>
  <si>
    <t>ZEITERFASSUNG</t>
  </si>
  <si>
    <t>Nacht-zuschlag</t>
  </si>
  <si>
    <t>MA-Nummer:</t>
  </si>
  <si>
    <t>Stunden Soll</t>
  </si>
  <si>
    <t>Pausen-dauer</t>
  </si>
  <si>
    <t>Pausen-ende</t>
  </si>
  <si>
    <t>Pausen-beginn</t>
  </si>
  <si>
    <t>Stunden differenz</t>
  </si>
  <si>
    <t>Wochensumme 1</t>
  </si>
  <si>
    <t>Wochensumme 2</t>
  </si>
  <si>
    <t>Wochensumme 3</t>
  </si>
  <si>
    <t>Wochensumme 5</t>
  </si>
  <si>
    <t>Wochensumme 4</t>
  </si>
  <si>
    <t>Info Pause</t>
  </si>
  <si>
    <t>Info Arbeitszeit</t>
  </si>
  <si>
    <t>Nacht- stunden</t>
  </si>
  <si>
    <t>Kontrolle</t>
  </si>
  <si>
    <t>FUNKTION:</t>
  </si>
  <si>
    <t>Info:</t>
  </si>
  <si>
    <t>INFO</t>
  </si>
  <si>
    <t>FE</t>
  </si>
  <si>
    <t>Zeit-ausgleich</t>
  </si>
  <si>
    <t>Jänner</t>
  </si>
  <si>
    <t>Mehr- stunden 25%</t>
  </si>
  <si>
    <t>ÜBETRAG</t>
  </si>
  <si>
    <t>Mo</t>
  </si>
  <si>
    <t>Di</t>
  </si>
  <si>
    <t>Mi</t>
  </si>
  <si>
    <t>Do</t>
  </si>
  <si>
    <t>Fr</t>
  </si>
  <si>
    <t>Sa</t>
  </si>
  <si>
    <t>So</t>
  </si>
  <si>
    <t>von</t>
  </si>
  <si>
    <t>bis</t>
  </si>
  <si>
    <t>Arbeitszeit</t>
  </si>
  <si>
    <t>Wochenarbeitszeit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</si>
  <si>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</si>
  <si>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</si>
  <si>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</si>
  <si>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</si>
  <si>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</si>
  <si>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</si>
  <si>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</si>
  <si>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</si>
  <si>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</si>
  <si>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</si>
  <si>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</si>
  <si>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davon auszubezahlen:</t>
  </si>
  <si>
    <t>ÜBERTRAG:</t>
  </si>
  <si>
    <t>Zeiteingaben:</t>
  </si>
  <si>
    <t>Viertelstunde:</t>
  </si>
  <si>
    <t>Halbestunde</t>
  </si>
  <si>
    <t xml:space="preserve">Dreiviertelstunde </t>
  </si>
  <si>
    <t>Ganze Stunde</t>
  </si>
  <si>
    <t>Das vorliegende Stundenaufzeichnungstool geht davon aus, dass jeder Dienstnehmer</t>
  </si>
  <si>
    <t>Die tatsächlichen Arbeitszeiten, Fehlzeiten, Urlaubstage werden dann bei den</t>
  </si>
  <si>
    <t>jeweiligen Arbeitstagen eingetragen.</t>
  </si>
  <si>
    <t>Der Unterschied zwischen der Sollarbeitszeit und der Istarbeitszeit wird berechnet</t>
  </si>
  <si>
    <t xml:space="preserve">Mehrstunden mit 25% Zuschlag, 50% Überstunden, 100% Überstunden verteilt </t>
  </si>
  <si>
    <t>oder in die nächste Periode vorgetragen.</t>
  </si>
  <si>
    <t>Zu Absicherung gegen Ansprüche der Mitarbeiter wird empfohlen die Arbeitszeit-</t>
  </si>
  <si>
    <t>Zeitausgleich:</t>
  </si>
  <si>
    <t xml:space="preserve"> </t>
  </si>
  <si>
    <t>Grundeingabe</t>
  </si>
  <si>
    <t>"Fehler".</t>
  </si>
  <si>
    <t>Etwaige Verstöße gegen das ArbeitszeitG werden visualisiert (zB Verstoß</t>
  </si>
  <si>
    <r>
      <t xml:space="preserve">werden. Wurden die Stunden richtig verteilt steht in der letzten Spalte </t>
    </r>
    <r>
      <rPr>
        <b/>
        <sz val="13"/>
        <rFont val="Times New Roman"/>
        <family val="1"/>
      </rPr>
      <t>"okay"</t>
    </r>
    <r>
      <rPr>
        <sz val="13"/>
        <rFont val="Times New Roman"/>
        <family val="1"/>
      </rPr>
      <t xml:space="preserve"> ansonsten</t>
    </r>
  </si>
  <si>
    <t>Mitarbeiter:</t>
  </si>
  <si>
    <t>Funktion:</t>
  </si>
  <si>
    <t>Diese Grundeinstellung wird für das ganze Jahr automatisch übernommen.</t>
  </si>
  <si>
    <t>MitarbeiterNr.:</t>
  </si>
  <si>
    <t>Wochensumme 6</t>
  </si>
  <si>
    <t>Summe Urlaubstage</t>
  </si>
  <si>
    <t>Summe Verbrauch</t>
  </si>
  <si>
    <t>Vortrag aus Vorjahr</t>
  </si>
  <si>
    <t>Der Dienstnehmer hat Anspruch auf 5 Wochen Urlaub. Nach 25 Dienstjahren</t>
  </si>
  <si>
    <t xml:space="preserve">erhöht sich dieser Anspruch auf 6 Wochen. </t>
  </si>
  <si>
    <t xml:space="preserve">Die Wochen werden in Arbeitstage/Woche umgerechnet. Arbeitet der </t>
  </si>
  <si>
    <t>Dienstnehmer an 5 Werktagen, hat er 25 Arbeitstage Urlaubsanspruch,</t>
  </si>
  <si>
    <t>arbeitet er an 6 Werktagen, dann hat er 30 Tage Anspruch.</t>
  </si>
  <si>
    <t>Ein Urlaubstag kann nur dann verbraucht werden, wenn der Dienstnehmer</t>
  </si>
  <si>
    <t>an diesem Tag gearbeitet hätte. Daher gibt es zB keinen Urlaubsverbrauch</t>
  </si>
  <si>
    <t>an einem Feiertag oder Samstag bei einer 5-Tage-Woche.</t>
  </si>
  <si>
    <t>Der Urlaubsverbrauch wird dann auf dieser Seite zusammengefaßt</t>
  </si>
  <si>
    <t>Eintritt:</t>
  </si>
  <si>
    <t>Urlaubsjahr in Tagen:</t>
  </si>
  <si>
    <t>eingetragen wird.</t>
  </si>
  <si>
    <t>für das erste Jahr automatisch, wenn im Feld "C5" das Eintrittsdatum</t>
  </si>
  <si>
    <t>werden.</t>
  </si>
  <si>
    <t>Infos zur Urlaubstageverwaltung</t>
  </si>
  <si>
    <t>Fertig eingetragene Monate können fixiert werden, sodass die Formelverbindungen zur</t>
  </si>
  <si>
    <t>Summe Arbeitstage</t>
  </si>
  <si>
    <t>Summe UT</t>
  </si>
  <si>
    <t>Summe AT</t>
  </si>
  <si>
    <t>Voreingabe unterbunden werden (kopieren des Bereichs des jeweiligen Monats von E9 bis H 56;</t>
  </si>
  <si>
    <t>dann in das Feld E9 stellen, linke Maustaste Inhalte Einfügen, und danach Werte einfügen auswählen)</t>
  </si>
  <si>
    <t>eingetragen (Iststunden sind niedriger als Sollstunden)</t>
  </si>
  <si>
    <t>Arbeitstage</t>
  </si>
  <si>
    <t>Falls sich die Arbeitszeiten während des Jahres ändert kann man an Hand</t>
  </si>
  <si>
    <t>der jeweils geleisteten Arbeitstage eine genaue Berechnung des Urlaubs-</t>
  </si>
  <si>
    <t>anspruchs vornehmen.</t>
  </si>
  <si>
    <t>Verbrauch Urlaubstage</t>
  </si>
  <si>
    <t>1. Pause</t>
  </si>
  <si>
    <t>2. Pause</t>
  </si>
  <si>
    <t>Buchhalterin</t>
  </si>
  <si>
    <t>Musterfrau</t>
  </si>
  <si>
    <t>Anspruch in Wochen:</t>
  </si>
  <si>
    <t>Wochen</t>
  </si>
  <si>
    <t>Arbeitstage pro Woche</t>
  </si>
  <si>
    <t>Tage</t>
  </si>
  <si>
    <t xml:space="preserve">Urlaubstage </t>
  </si>
  <si>
    <t>Tritt der DN während des Jahres ein. So errechnet sich der Urlaubsanspruch</t>
  </si>
  <si>
    <r>
      <t xml:space="preserve">Bitte die Urlaubstage in der entsprechenden Spalte mit </t>
    </r>
    <r>
      <rPr>
        <sz val="14"/>
        <color indexed="10"/>
        <rFont val="Arial"/>
        <family val="2"/>
      </rPr>
      <t xml:space="preserve">"U" </t>
    </r>
    <r>
      <rPr>
        <sz val="9"/>
        <rFont val="Arial"/>
        <family val="2"/>
      </rPr>
      <t>eintragen.</t>
    </r>
  </si>
  <si>
    <t>und auf dieser Seite eingetragen.</t>
  </si>
  <si>
    <t xml:space="preserve">bitte eintragen </t>
  </si>
  <si>
    <t>damit kann der Urlaub transparent und nachvollziehbar verwaltet</t>
  </si>
  <si>
    <t>In diesem Feld wird noch der Urlaubsanspruch aus dem Vorjahr eingetragen,</t>
  </si>
  <si>
    <t>Aktuelles Zeitguthaben</t>
  </si>
  <si>
    <t>Stunden</t>
  </si>
  <si>
    <t>WHAZ = Wochenhöchstarbeitszeit; AZG = Arbeitszeitgesetz</t>
  </si>
  <si>
    <t>FE= Feiertag, U = Urlaub, K = Krank, BEZ = bezahlte Fehlzeiten</t>
  </si>
  <si>
    <t>Umwandlung von Mehr- und Überstunden in</t>
  </si>
  <si>
    <t>Durchrechnung</t>
  </si>
  <si>
    <t>Zeitguthaben durch Umwandlung von Mehr- und Überstunden</t>
  </si>
  <si>
    <t>Durchrechnungsvereinbarung</t>
  </si>
  <si>
    <t>Mit der MitarbeiterIn wurde eine Durchrechnungs- und Gleitzeitvereinbarung</t>
  </si>
  <si>
    <t>vom</t>
  </si>
  <si>
    <t xml:space="preserve">bis </t>
  </si>
  <si>
    <t>abgeschlossen.</t>
  </si>
  <si>
    <t>Es ergeben sich aus dieser Vereinbarung folgende Zeitguthaben</t>
  </si>
  <si>
    <t>(andere Verteilung der Normalarbeitszeit)</t>
  </si>
  <si>
    <t>Vortrag:</t>
  </si>
  <si>
    <t>Gutstunden/Minusstunden</t>
  </si>
  <si>
    <t>eine fixe Arbeitszeiteinteilung hat. Diese wird unter Voreingabe eingetragen.</t>
  </si>
  <si>
    <t>und muss dann noch individuell auf die Bereiche Zeitausgleich, Durchrechnung, Mehrstunden,</t>
  </si>
  <si>
    <t>Wenn für einen Mitarbeiter eine Durchrechnungs- und Gleitzeitvereinbarung</t>
  </si>
  <si>
    <t>abgeschlossen wurde, dann sind die Mehr- und Weniger-Stunden aus dieser</t>
  </si>
  <si>
    <t>Vereinbarung in die Spalte Durchrechnung (violett) einzutragen.</t>
  </si>
  <si>
    <t>Diese Zeitkonten werden automatisch mitgeführt und am Infoblatt gezeigt.</t>
  </si>
  <si>
    <t>Die Mehr- und Überstunden werden in der Zeile 58 addiert. Wenn vereinbart wurde, dass</t>
  </si>
  <si>
    <t>die Mehr- und Überstunden in ein Zeitguthaben verwandelt werden, dann sind die umzu-</t>
  </si>
  <si>
    <t>werden in Zeitguthaben umgewandelt. Also eine 50% Überstunde, sind 1,5 Zeiteinheiten.</t>
  </si>
  <si>
    <t>Mehr- und Überstunden, die abgerechnet werden sind in der Zeile 62 mit + einzugeben.</t>
  </si>
  <si>
    <r>
      <t xml:space="preserve">wandelnden Stunden in der Zeile 60 mit </t>
    </r>
    <r>
      <rPr>
        <sz val="13"/>
        <color rgb="FFFF0000"/>
        <rFont val="Times New Roman"/>
        <family val="1"/>
      </rPr>
      <t>minus</t>
    </r>
    <r>
      <rPr>
        <sz val="13"/>
        <rFont val="Times New Roman"/>
        <family val="1"/>
      </rPr>
      <t xml:space="preserve"> einzutragen. Die jeweiligen Zuschläge</t>
    </r>
  </si>
  <si>
    <t>gegen die tägliche Höchstarbeitszeit von 12 Stunden, Nichteinhaltung</t>
  </si>
  <si>
    <t>der Pausenzeiten, Üpberschreitung der durchschnittlichen Höchstarbeitszeit von 48 Stunden etc.)</t>
  </si>
  <si>
    <t>Wann man ein Zeitguthaben aus der Umwandlung von Mehr- und Überstunden hat und der</t>
  </si>
  <si>
    <t>Dienstnehmer nimmt sich einen Zeitausgleich, dann sind diese Minusstunden in der Spalte</t>
  </si>
  <si>
    <t>Zeitausgleich einzutragen, womit diese Stunden vom Zeitguthaben in Abzug gebracht werden.</t>
  </si>
  <si>
    <t>aufzeichnungen monatlich auszudrucken zu unterschreiben und dem Dienstgeber vorzulegen.</t>
  </si>
  <si>
    <t xml:space="preserve">Um die Arbeitzeitaufzeichnung zu individualisieren wird der  Namen, die Funktion und die MitarbeiterNr. </t>
  </si>
  <si>
    <t xml:space="preserve">Das Aufzeichnungstool ist mit einer automatisierten Urlaubskartei ausgestattet. </t>
  </si>
  <si>
    <t xml:space="preserve">Wenn der Dienstnehmer einen Urlaubstag konsumiert bitte in der Zeile des jeweiligen Tages in der </t>
  </si>
  <si>
    <t>Spalte "D" ein "U" eintragen. Am Blatt Urlaub sieht man dann den Überblick über den</t>
  </si>
  <si>
    <t>Stand des Urlaubsanspruchs.</t>
  </si>
  <si>
    <t>ÜBERTRAG AUS DEM VORJAHR</t>
  </si>
  <si>
    <t>ja</t>
  </si>
  <si>
    <t>nein</t>
  </si>
  <si>
    <t>X</t>
  </si>
  <si>
    <t>Ostersonn.</t>
  </si>
  <si>
    <t>Karfreitag</t>
  </si>
  <si>
    <t>eingetragen und das Excelsheet mit einem eigenen Namen abgespeichert (AZG 2026#Name).</t>
  </si>
  <si>
    <t>Urlaubsaufzeichnung 2026</t>
  </si>
  <si>
    <t>Anspruch 2026</t>
  </si>
  <si>
    <t>Verbrauch 2026</t>
  </si>
  <si>
    <t>Saldo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</si>
</sst>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1" x14ac:knownFonts="1">
    <font>
      <sz val="9"/>
      <name val="Arial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4"/>
      <name val="Arial Black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sz val="8"/>
      <color indexed="48"/>
      <name val="Arial"/>
      <family val="2"/>
    </font>
    <font>
      <sz val="8"/>
      <color indexed="8"/>
      <name val="Arial"/>
      <family val="2"/>
    </font>
    <font>
      <b/>
      <sz val="6"/>
      <name val="Arial"/>
      <family val="2"/>
    </font>
    <font>
      <b/>
      <sz val="9"/>
      <name val="Arial"/>
      <family val="2"/>
    </font>
    <font>
      <sz val="8"/>
      <color indexed="81"/>
      <name val="Tahoma"/>
      <family val="2"/>
    </font>
    <font>
      <b/>
      <sz val="14"/>
      <name val="Arial"/>
      <family val="2"/>
    </font>
    <font>
      <sz val="9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sz val="14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4"/>
      <color indexed="10"/>
      <name val="Arial"/>
      <family val="2"/>
    </font>
    <font>
      <sz val="24"/>
      <name val="Arial"/>
      <family val="2"/>
    </font>
    <font>
      <sz val="9"/>
      <color rgb="FFFF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3"/>
      <color rgb="FFFF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" fillId="0" borderId="0" xfId="0" applyFont="1" applyAlignment="1" applyProtection="1">
      <alignment vertical="center"/>
      <protection hidden="1"/>
    </xf>
    <xf numFmtId="1" fontId="1" fillId="0" borderId="0" xfId="0" applyNumberFormat="1" applyFont="1" applyAlignment="1" applyProtection="1">
      <alignment vertical="center"/>
      <protection hidden="1"/>
    </xf>
    <xf numFmtId="0" fontId="1" fillId="0" borderId="0" xfId="0" applyFont="1" applyAlignment="1">
      <alignment horizontal="left" vertical="center"/>
    </xf>
    <xf numFmtId="0" fontId="1" fillId="7" borderId="0" xfId="0" applyFont="1" applyFill="1" applyAlignment="1">
      <alignment vertical="center"/>
    </xf>
    <xf numFmtId="0" fontId="1" fillId="0" borderId="1" xfId="0" applyFont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9" fillId="7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/>
    </xf>
    <xf numFmtId="4" fontId="2" fillId="4" borderId="4" xfId="0" applyNumberFormat="1" applyFont="1" applyFill="1" applyBorder="1" applyAlignment="1">
      <alignment horizontal="center" vertical="center"/>
    </xf>
    <xf numFmtId="4" fontId="1" fillId="4" borderId="5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" fontId="0" fillId="0" borderId="0" xfId="0" applyNumberFormat="1"/>
    <xf numFmtId="0" fontId="10" fillId="0" borderId="0" xfId="0" applyFont="1"/>
    <xf numFmtId="0" fontId="2" fillId="7" borderId="2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0" fillId="4" borderId="0" xfId="0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6" borderId="0" xfId="0" applyFill="1"/>
    <xf numFmtId="0" fontId="17" fillId="0" borderId="0" xfId="0" applyFont="1"/>
    <xf numFmtId="2" fontId="17" fillId="6" borderId="0" xfId="0" applyNumberFormat="1" applyFont="1" applyFill="1" applyProtection="1">
      <protection locked="0"/>
    </xf>
    <xf numFmtId="2" fontId="17" fillId="4" borderId="0" xfId="0" applyNumberFormat="1" applyFont="1" applyFill="1" applyProtection="1">
      <protection locked="0"/>
    </xf>
    <xf numFmtId="2" fontId="17" fillId="5" borderId="0" xfId="0" applyNumberFormat="1" applyFont="1" applyFill="1"/>
    <xf numFmtId="2" fontId="18" fillId="4" borderId="7" xfId="0" applyNumberFormat="1" applyFont="1" applyFill="1" applyBorder="1"/>
    <xf numFmtId="0" fontId="5" fillId="8" borderId="0" xfId="0" applyFont="1" applyFill="1" applyProtection="1">
      <protection locked="0"/>
    </xf>
    <xf numFmtId="0" fontId="12" fillId="8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vertical="center"/>
    </xf>
    <xf numFmtId="0" fontId="3" fillId="4" borderId="0" xfId="0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4" fontId="2" fillId="4" borderId="1" xfId="0" applyNumberFormat="1" applyFont="1" applyFill="1" applyBorder="1" applyAlignment="1" applyProtection="1">
      <alignment horizontal="center" vertical="center"/>
      <protection locked="0"/>
    </xf>
    <xf numFmtId="4" fontId="2" fillId="5" borderId="1" xfId="0" applyNumberFormat="1" applyFont="1" applyFill="1" applyBorder="1" applyAlignment="1" applyProtection="1">
      <alignment horizontal="center" vertical="center"/>
      <protection locked="0"/>
    </xf>
    <xf numFmtId="4" fontId="2" fillId="5" borderId="4" xfId="0" applyNumberFormat="1" applyFont="1" applyFill="1" applyBorder="1" applyAlignment="1">
      <alignment horizontal="center" vertical="center"/>
    </xf>
    <xf numFmtId="4" fontId="2" fillId="4" borderId="8" xfId="0" applyNumberFormat="1" applyFont="1" applyFill="1" applyBorder="1" applyAlignment="1">
      <alignment horizontal="center" vertical="center"/>
    </xf>
    <xf numFmtId="4" fontId="2" fillId="5" borderId="8" xfId="0" applyNumberFormat="1" applyFont="1" applyFill="1" applyBorder="1" applyAlignment="1">
      <alignment horizontal="center" vertical="center"/>
    </xf>
    <xf numFmtId="0" fontId="5" fillId="9" borderId="9" xfId="0" applyFont="1" applyFill="1" applyBorder="1" applyAlignment="1" applyProtection="1">
      <alignment vertical="center"/>
    </xf>
    <xf numFmtId="4" fontId="1" fillId="9" borderId="0" xfId="0" applyNumberFormat="1" applyFont="1" applyFill="1" applyAlignment="1" applyProtection="1">
      <alignment vertical="center"/>
      <protection hidden="1"/>
    </xf>
    <xf numFmtId="4" fontId="0" fillId="0" borderId="0" xfId="0" applyNumberFormat="1" applyProtection="1">
      <protection locked="0"/>
    </xf>
    <xf numFmtId="0" fontId="5" fillId="8" borderId="0" xfId="0" applyFont="1" applyFill="1" applyProtection="1">
      <protection hidden="1"/>
    </xf>
    <xf numFmtId="0" fontId="0" fillId="0" borderId="0" xfId="0" applyProtection="1">
      <protection locked="0"/>
    </xf>
    <xf numFmtId="0" fontId="0" fillId="0" borderId="0" xfId="0" applyProtection="1">
      <protection hidden="1"/>
    </xf>
    <xf numFmtId="0" fontId="12" fillId="8" borderId="0" xfId="0" applyFont="1" applyFill="1" applyAlignment="1" applyProtection="1">
      <alignment horizontal="center"/>
      <protection hidden="1"/>
    </xf>
    <xf numFmtId="0" fontId="0" fillId="0" borderId="0" xfId="0" applyFill="1"/>
    <xf numFmtId="164" fontId="0" fillId="0" borderId="0" xfId="0" applyNumberFormat="1" applyFill="1" applyAlignment="1" applyProtection="1"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9" borderId="0" xfId="0" applyFont="1" applyFill="1" applyAlignment="1" applyProtection="1">
      <alignment horizontal="center" vertical="center"/>
      <protection hidden="1"/>
    </xf>
    <xf numFmtId="0" fontId="3" fillId="0" borderId="0" xfId="0" applyFont="1" applyFill="1" applyAlignment="1">
      <alignment horizontal="left" vertical="center"/>
    </xf>
    <xf numFmtId="4" fontId="1" fillId="3" borderId="1" xfId="0" applyNumberFormat="1" applyFont="1" applyFill="1" applyBorder="1" applyAlignment="1" applyProtection="1">
      <alignment horizontal="center" vertical="center"/>
      <protection hidden="1"/>
    </xf>
    <xf numFmtId="0" fontId="1" fillId="3" borderId="14" xfId="0" applyFont="1" applyFill="1" applyBorder="1" applyAlignment="1" applyProtection="1">
      <alignment horizontal="center" vertical="center"/>
      <protection hidden="1"/>
    </xf>
    <xf numFmtId="4" fontId="1" fillId="0" borderId="0" xfId="0" applyNumberFormat="1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3" borderId="16" xfId="0" applyFont="1" applyFill="1" applyBorder="1" applyAlignment="1" applyProtection="1">
      <alignment horizontal="center" vertical="center"/>
      <protection hidden="1"/>
    </xf>
    <xf numFmtId="4" fontId="1" fillId="3" borderId="16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vertical="center"/>
      <protection hidden="1"/>
    </xf>
    <xf numFmtId="0" fontId="1" fillId="0" borderId="21" xfId="0" applyFont="1" applyBorder="1" applyAlignment="1" applyProtection="1">
      <alignment horizontal="center" vertical="center"/>
      <protection hidden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1" fillId="0" borderId="24" xfId="0" applyFont="1" applyBorder="1" applyAlignment="1" applyProtection="1">
      <alignment horizontal="center" vertical="center"/>
      <protection hidden="1"/>
    </xf>
    <xf numFmtId="2" fontId="8" fillId="3" borderId="1" xfId="0" applyNumberFormat="1" applyFont="1" applyFill="1" applyBorder="1" applyAlignment="1" applyProtection="1">
      <alignment horizontal="center" vertical="center"/>
    </xf>
    <xf numFmtId="0" fontId="19" fillId="0" borderId="0" xfId="0" applyFont="1"/>
    <xf numFmtId="2" fontId="8" fillId="0" borderId="1" xfId="0" applyNumberFormat="1" applyFont="1" applyFill="1" applyBorder="1" applyAlignment="1" applyProtection="1">
      <alignment horizontal="center" vertical="center"/>
    </xf>
    <xf numFmtId="4" fontId="1" fillId="3" borderId="2" xfId="0" applyNumberFormat="1" applyFont="1" applyFill="1" applyBorder="1" applyAlignment="1" applyProtection="1">
      <alignment horizontal="center" vertical="center"/>
      <protection hidden="1"/>
    </xf>
    <xf numFmtId="4" fontId="2" fillId="6" borderId="7" xfId="0" applyNumberFormat="1" applyFont="1" applyFill="1" applyBorder="1" applyAlignment="1">
      <alignment horizontal="center" vertical="center"/>
    </xf>
    <xf numFmtId="4" fontId="7" fillId="7" borderId="20" xfId="0" applyNumberFormat="1" applyFont="1" applyFill="1" applyBorder="1" applyAlignment="1" applyProtection="1">
      <alignment horizontal="center" vertical="center"/>
      <protection locked="0"/>
    </xf>
    <xf numFmtId="4" fontId="2" fillId="7" borderId="25" xfId="0" applyNumberFormat="1" applyFont="1" applyFill="1" applyBorder="1" applyAlignment="1">
      <alignment horizontal="center" vertical="center"/>
    </xf>
    <xf numFmtId="4" fontId="2" fillId="4" borderId="25" xfId="0" applyNumberFormat="1" applyFont="1" applyFill="1" applyBorder="1" applyAlignment="1">
      <alignment horizontal="center" vertical="center"/>
    </xf>
    <xf numFmtId="4" fontId="2" fillId="6" borderId="26" xfId="0" applyNumberFormat="1" applyFont="1" applyFill="1" applyBorder="1" applyAlignment="1">
      <alignment horizontal="center" vertical="center"/>
    </xf>
    <xf numFmtId="4" fontId="2" fillId="6" borderId="5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 applyProtection="1">
      <alignment horizontal="center" vertical="center"/>
      <protection hidden="1"/>
    </xf>
    <xf numFmtId="0" fontId="1" fillId="9" borderId="27" xfId="0" applyFont="1" applyFill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hidden="1"/>
    </xf>
    <xf numFmtId="4" fontId="2" fillId="9" borderId="1" xfId="0" applyNumberFormat="1" applyFont="1" applyFill="1" applyBorder="1" applyAlignment="1" applyProtection="1">
      <alignment horizontal="center" vertical="center"/>
      <protection hidden="1"/>
    </xf>
    <xf numFmtId="0" fontId="0" fillId="10" borderId="0" xfId="0" applyFill="1"/>
    <xf numFmtId="0" fontId="0" fillId="11" borderId="0" xfId="0" applyFill="1"/>
    <xf numFmtId="0" fontId="20" fillId="0" borderId="0" xfId="0" applyFont="1"/>
    <xf numFmtId="0" fontId="21" fillId="0" borderId="0" xfId="0" applyFont="1" applyAlignment="1" applyProtection="1"/>
    <xf numFmtId="0" fontId="21" fillId="0" borderId="0" xfId="0" applyFont="1"/>
    <xf numFmtId="0" fontId="21" fillId="10" borderId="0" xfId="0" applyFont="1" applyFill="1" applyProtection="1">
      <protection locked="0"/>
    </xf>
    <xf numFmtId="0" fontId="21" fillId="11" borderId="0" xfId="0" applyFont="1" applyFill="1" applyProtection="1">
      <protection locked="0"/>
    </xf>
    <xf numFmtId="4" fontId="21" fillId="0" borderId="0" xfId="0" applyNumberFormat="1" applyFont="1" applyProtection="1">
      <protection hidden="1"/>
    </xf>
    <xf numFmtId="0" fontId="21" fillId="0" borderId="0" xfId="0" applyFont="1" applyProtection="1">
      <protection locked="0"/>
    </xf>
    <xf numFmtId="4" fontId="17" fillId="6" borderId="0" xfId="0" applyNumberFormat="1" applyFont="1" applyFill="1" applyProtection="1">
      <protection locked="0"/>
    </xf>
    <xf numFmtId="4" fontId="21" fillId="0" borderId="0" xfId="0" applyNumberFormat="1" applyFont="1"/>
    <xf numFmtId="0" fontId="3" fillId="0" borderId="25" xfId="0" applyFont="1" applyBorder="1"/>
    <xf numFmtId="4" fontId="3" fillId="0" borderId="25" xfId="0" applyNumberFormat="1" applyFont="1" applyBorder="1" applyProtection="1">
      <protection hidden="1"/>
    </xf>
    <xf numFmtId="4" fontId="12" fillId="0" borderId="6" xfId="0" applyNumberFormat="1" applyFont="1" applyBorder="1" applyProtection="1">
      <protection hidden="1"/>
    </xf>
    <xf numFmtId="4" fontId="21" fillId="0" borderId="0" xfId="0" applyNumberFormat="1" applyFont="1" applyProtection="1"/>
    <xf numFmtId="14" fontId="21" fillId="6" borderId="0" xfId="0" applyNumberFormat="1" applyFont="1" applyFill="1" applyProtection="1">
      <protection locked="0"/>
    </xf>
    <xf numFmtId="14" fontId="21" fillId="0" borderId="0" xfId="0" applyNumberFormat="1" applyFont="1" applyProtection="1">
      <protection locked="0"/>
    </xf>
    <xf numFmtId="0" fontId="19" fillId="0" borderId="0" xfId="0" applyFont="1" applyAlignment="1">
      <alignment horizontal="center" vertical="center" textRotation="90"/>
    </xf>
    <xf numFmtId="4" fontId="23" fillId="0" borderId="0" xfId="0" applyNumberFormat="1" applyFont="1"/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 wrapText="1"/>
      <protection hidden="1"/>
    </xf>
    <xf numFmtId="0" fontId="5" fillId="0" borderId="20" xfId="0" applyFont="1" applyFill="1" applyBorder="1" applyAlignment="1" applyProtection="1">
      <alignment horizontal="center" vertical="center" wrapText="1"/>
      <protection hidden="1"/>
    </xf>
    <xf numFmtId="0" fontId="27" fillId="0" borderId="1" xfId="0" applyFont="1" applyFill="1" applyBorder="1" applyAlignment="1" applyProtection="1">
      <alignment horizontal="center" vertical="center"/>
    </xf>
    <xf numFmtId="0" fontId="27" fillId="0" borderId="1" xfId="0" applyNumberFormat="1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  <protection locked="0"/>
    </xf>
    <xf numFmtId="0" fontId="26" fillId="4" borderId="1" xfId="0" applyFont="1" applyFill="1" applyBorder="1" applyAlignment="1" applyProtection="1">
      <alignment horizontal="center" vertical="center"/>
      <protection locked="0"/>
    </xf>
    <xf numFmtId="0" fontId="26" fillId="5" borderId="1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horizontal="center" vertical="center"/>
    </xf>
    <xf numFmtId="2" fontId="26" fillId="6" borderId="1" xfId="0" applyNumberFormat="1" applyFont="1" applyFill="1" applyBorder="1" applyAlignment="1" applyProtection="1">
      <alignment horizontal="center" vertical="center"/>
      <protection locked="0"/>
    </xf>
    <xf numFmtId="4" fontId="26" fillId="3" borderId="1" xfId="0" applyNumberFormat="1" applyFont="1" applyFill="1" applyBorder="1" applyAlignment="1" applyProtection="1">
      <alignment horizontal="center" vertical="center"/>
      <protection hidden="1"/>
    </xf>
    <xf numFmtId="4" fontId="27" fillId="3" borderId="15" xfId="0" applyNumberFormat="1" applyFont="1" applyFill="1" applyBorder="1" applyAlignment="1" applyProtection="1">
      <alignment horizontal="center" vertical="center"/>
      <protection hidden="1"/>
    </xf>
    <xf numFmtId="4" fontId="27" fillId="3" borderId="14" xfId="0" applyNumberFormat="1" applyFont="1" applyFill="1" applyBorder="1" applyAlignment="1" applyProtection="1">
      <alignment horizontal="center" vertical="center"/>
      <protection hidden="1"/>
    </xf>
    <xf numFmtId="4" fontId="26" fillId="3" borderId="14" xfId="0" applyNumberFormat="1" applyFont="1" applyFill="1" applyBorder="1" applyAlignment="1" applyProtection="1">
      <alignment horizontal="center" vertical="center"/>
      <protection hidden="1"/>
    </xf>
    <xf numFmtId="4" fontId="26" fillId="7" borderId="1" xfId="0" applyNumberFormat="1" applyFont="1" applyFill="1" applyBorder="1" applyAlignment="1" applyProtection="1">
      <alignment horizontal="center" vertical="center"/>
      <protection hidden="1"/>
    </xf>
    <xf numFmtId="4" fontId="26" fillId="3" borderId="17" xfId="0" applyNumberFormat="1" applyFont="1" applyFill="1" applyBorder="1" applyAlignment="1" applyProtection="1">
      <alignment horizontal="center" vertical="center"/>
      <protection hidden="1"/>
    </xf>
    <xf numFmtId="4" fontId="26" fillId="7" borderId="2" xfId="0" applyNumberFormat="1" applyFont="1" applyFill="1" applyBorder="1" applyAlignment="1" applyProtection="1">
      <alignment horizontal="center" vertical="center"/>
      <protection hidden="1"/>
    </xf>
    <xf numFmtId="4" fontId="26" fillId="3" borderId="2" xfId="0" applyNumberFormat="1" applyFont="1" applyFill="1" applyBorder="1" applyAlignment="1" applyProtection="1">
      <alignment horizontal="center" vertical="center"/>
      <protection hidden="1"/>
    </xf>
    <xf numFmtId="4" fontId="27" fillId="3" borderId="2" xfId="0" applyNumberFormat="1" applyFont="1" applyFill="1" applyBorder="1" applyAlignment="1" applyProtection="1">
      <alignment horizontal="center" vertical="center"/>
      <protection hidden="1"/>
    </xf>
    <xf numFmtId="4" fontId="27" fillId="3" borderId="17" xfId="0" applyNumberFormat="1" applyFont="1" applyFill="1" applyBorder="1" applyAlignment="1" applyProtection="1">
      <alignment horizontal="center" vertical="center"/>
      <protection hidden="1"/>
    </xf>
    <xf numFmtId="0" fontId="25" fillId="7" borderId="18" xfId="0" applyFont="1" applyFill="1" applyBorder="1" applyAlignment="1" applyProtection="1">
      <alignment horizontal="center" vertical="center"/>
      <protection hidden="1"/>
    </xf>
    <xf numFmtId="0" fontId="26" fillId="4" borderId="19" xfId="0" applyFont="1" applyFill="1" applyBorder="1" applyAlignment="1" applyProtection="1">
      <alignment horizontal="center" vertical="center"/>
      <protection hidden="1"/>
    </xf>
    <xf numFmtId="0" fontId="26" fillId="5" borderId="19" xfId="0" applyFont="1" applyFill="1" applyBorder="1" applyAlignment="1" applyProtection="1">
      <alignment horizontal="center" vertical="center"/>
      <protection hidden="1"/>
    </xf>
    <xf numFmtId="0" fontId="26" fillId="5" borderId="5" xfId="0" applyFont="1" applyFill="1" applyBorder="1" applyAlignment="1" applyProtection="1">
      <alignment horizontal="center" vertical="center"/>
      <protection hidden="1"/>
    </xf>
    <xf numFmtId="0" fontId="27" fillId="7" borderId="3" xfId="0" applyFont="1" applyFill="1" applyBorder="1" applyAlignment="1" applyProtection="1">
      <alignment horizontal="center" vertical="center"/>
      <protection locked="0"/>
    </xf>
    <xf numFmtId="0" fontId="26" fillId="4" borderId="3" xfId="0" applyFont="1" applyFill="1" applyBorder="1" applyAlignment="1" applyProtection="1">
      <alignment horizontal="center" vertical="center"/>
      <protection locked="0"/>
    </xf>
    <xf numFmtId="0" fontId="26" fillId="5" borderId="3" xfId="0" applyFont="1" applyFill="1" applyBorder="1" applyAlignment="1" applyProtection="1">
      <alignment horizontal="center" vertical="center"/>
      <protection locked="0"/>
    </xf>
    <xf numFmtId="2" fontId="26" fillId="0" borderId="1" xfId="0" applyNumberFormat="1" applyFont="1" applyFill="1" applyBorder="1" applyAlignment="1" applyProtection="1">
      <alignment horizontal="center" vertical="center"/>
      <protection locked="0"/>
    </xf>
    <xf numFmtId="0" fontId="26" fillId="2" borderId="0" xfId="0" applyFont="1" applyFill="1" applyBorder="1" applyAlignment="1" applyProtection="1">
      <alignment horizontal="center" vertical="center"/>
    </xf>
    <xf numFmtId="0" fontId="26" fillId="2" borderId="0" xfId="0" applyFont="1" applyFill="1" applyBorder="1" applyAlignment="1" applyProtection="1">
      <alignment horizontal="center" vertical="center"/>
      <protection locked="0"/>
    </xf>
    <xf numFmtId="0" fontId="26" fillId="2" borderId="1" xfId="0" applyFont="1" applyFill="1" applyBorder="1" applyAlignment="1" applyProtection="1">
      <alignment horizontal="center" vertical="center"/>
      <protection locked="0"/>
    </xf>
    <xf numFmtId="0" fontId="2" fillId="12" borderId="2" xfId="0" applyFont="1" applyFill="1" applyBorder="1" applyAlignment="1" applyProtection="1">
      <alignment horizontal="center" vertical="center" wrapText="1"/>
    </xf>
    <xf numFmtId="0" fontId="27" fillId="12" borderId="1" xfId="0" applyFont="1" applyFill="1" applyBorder="1" applyAlignment="1" applyProtection="1">
      <alignment horizontal="center" vertical="center"/>
      <protection locked="0"/>
    </xf>
    <xf numFmtId="4" fontId="7" fillId="12" borderId="20" xfId="0" applyNumberFormat="1" applyFont="1" applyFill="1" applyBorder="1" applyAlignment="1" applyProtection="1">
      <alignment horizontal="center" vertical="center"/>
      <protection locked="0"/>
    </xf>
    <xf numFmtId="0" fontId="27" fillId="12" borderId="3" xfId="0" applyFont="1" applyFill="1" applyBorder="1" applyAlignment="1" applyProtection="1">
      <alignment horizontal="center" vertical="center"/>
      <protection locked="0"/>
    </xf>
    <xf numFmtId="4" fontId="2" fillId="12" borderId="25" xfId="0" applyNumberFormat="1" applyFont="1" applyFill="1" applyBorder="1" applyAlignment="1">
      <alignment horizontal="center" vertical="center"/>
    </xf>
    <xf numFmtId="4" fontId="27" fillId="7" borderId="20" xfId="0" applyNumberFormat="1" applyFont="1" applyFill="1" applyBorder="1" applyAlignment="1" applyProtection="1">
      <alignment horizontal="center" vertical="center"/>
      <protection locked="0"/>
    </xf>
    <xf numFmtId="4" fontId="27" fillId="12" borderId="20" xfId="0" applyNumberFormat="1" applyFont="1" applyFill="1" applyBorder="1" applyAlignment="1" applyProtection="1">
      <alignment horizontal="center" vertical="center"/>
      <protection locked="0"/>
    </xf>
    <xf numFmtId="4" fontId="5" fillId="4" borderId="1" xfId="0" applyNumberFormat="1" applyFont="1" applyFill="1" applyBorder="1" applyAlignment="1" applyProtection="1">
      <alignment horizontal="center" vertical="center"/>
      <protection locked="0"/>
    </xf>
    <xf numFmtId="4" fontId="5" fillId="5" borderId="1" xfId="0" applyNumberFormat="1" applyFont="1" applyFill="1" applyBorder="1" applyAlignment="1" applyProtection="1">
      <alignment horizontal="center" vertical="center"/>
      <protection locked="0"/>
    </xf>
    <xf numFmtId="4" fontId="5" fillId="7" borderId="25" xfId="0" applyNumberFormat="1" applyFont="1" applyFill="1" applyBorder="1" applyAlignment="1">
      <alignment horizontal="center" vertical="center"/>
    </xf>
    <xf numFmtId="4" fontId="5" fillId="12" borderId="25" xfId="0" applyNumberFormat="1" applyFont="1" applyFill="1" applyBorder="1" applyAlignment="1">
      <alignment horizontal="center" vertical="center"/>
    </xf>
    <xf numFmtId="4" fontId="5" fillId="4" borderId="8" xfId="0" applyNumberFormat="1" applyFont="1" applyFill="1" applyBorder="1" applyAlignment="1">
      <alignment horizontal="center" vertical="center"/>
    </xf>
    <xf numFmtId="4" fontId="5" fillId="5" borderId="8" xfId="0" applyNumberFormat="1" applyFont="1" applyFill="1" applyBorder="1" applyAlignment="1">
      <alignment horizontal="center" vertical="center"/>
    </xf>
    <xf numFmtId="4" fontId="5" fillId="4" borderId="25" xfId="0" applyNumberFormat="1" applyFont="1" applyFill="1" applyBorder="1" applyAlignment="1">
      <alignment horizontal="center" vertical="center"/>
    </xf>
    <xf numFmtId="4" fontId="5" fillId="4" borderId="4" xfId="0" applyNumberFormat="1" applyFont="1" applyFill="1" applyBorder="1" applyAlignment="1">
      <alignment horizontal="center" vertical="center"/>
    </xf>
    <xf numFmtId="4" fontId="5" fillId="5" borderId="4" xfId="0" applyNumberFormat="1" applyFont="1" applyFill="1" applyBorder="1" applyAlignment="1">
      <alignment horizontal="center" vertical="center"/>
    </xf>
    <xf numFmtId="0" fontId="0" fillId="12" borderId="0" xfId="0" applyFill="1"/>
    <xf numFmtId="0" fontId="20" fillId="12" borderId="0" xfId="0" applyFont="1" applyFill="1"/>
    <xf numFmtId="0" fontId="17" fillId="12" borderId="0" xfId="0" applyFont="1" applyFill="1"/>
    <xf numFmtId="0" fontId="26" fillId="0" borderId="0" xfId="0" applyFont="1"/>
    <xf numFmtId="0" fontId="26" fillId="0" borderId="0" xfId="0" quotePrefix="1" applyFont="1"/>
    <xf numFmtId="14" fontId="0" fillId="0" borderId="0" xfId="0" applyNumberFormat="1" applyProtection="1">
      <protection locked="0"/>
    </xf>
    <xf numFmtId="0" fontId="3" fillId="0" borderId="0" xfId="0" applyFont="1"/>
    <xf numFmtId="4" fontId="18" fillId="12" borderId="25" xfId="0" applyNumberFormat="1" applyFont="1" applyFill="1" applyBorder="1" applyProtection="1">
      <protection hidden="1"/>
    </xf>
    <xf numFmtId="0" fontId="21" fillId="0" borderId="0" xfId="0" applyFont="1" applyBorder="1"/>
    <xf numFmtId="0" fontId="3" fillId="0" borderId="0" xfId="0" applyFont="1" applyBorder="1"/>
    <xf numFmtId="0" fontId="0" fillId="13" borderId="0" xfId="0" applyFill="1"/>
    <xf numFmtId="0" fontId="25" fillId="14" borderId="18" xfId="0" applyFont="1" applyFill="1" applyBorder="1" applyAlignment="1" applyProtection="1">
      <alignment horizontal="center" vertical="center"/>
      <protection hidden="1"/>
    </xf>
    <xf numFmtId="0" fontId="1" fillId="15" borderId="3" xfId="0" applyFont="1" applyFill="1" applyBorder="1" applyAlignment="1" applyProtection="1">
      <alignment horizontal="center" vertical="center"/>
      <protection locked="0"/>
    </xf>
    <xf numFmtId="0" fontId="1" fillId="15" borderId="1" xfId="0" applyFont="1" applyFill="1" applyBorder="1" applyAlignment="1" applyProtection="1">
      <alignment horizontal="center" vertical="center"/>
      <protection locked="0"/>
    </xf>
    <xf numFmtId="0" fontId="25" fillId="0" borderId="18" xfId="0" applyFont="1" applyFill="1" applyBorder="1" applyAlignment="1" applyProtection="1">
      <alignment horizontal="center" vertical="center"/>
      <protection locked="0"/>
    </xf>
    <xf numFmtId="0" fontId="25" fillId="0" borderId="29" xfId="0" applyFont="1" applyFill="1" applyBorder="1" applyAlignment="1" applyProtection="1">
      <alignment horizontal="center" vertical="center"/>
      <protection locked="0"/>
    </xf>
    <xf numFmtId="0" fontId="26" fillId="0" borderId="19" xfId="0" applyFont="1" applyFill="1" applyBorder="1" applyAlignment="1" applyProtection="1">
      <alignment horizontal="center" vertical="center"/>
      <protection locked="0"/>
    </xf>
    <xf numFmtId="0" fontId="26" fillId="0" borderId="5" xfId="0" applyFont="1" applyFill="1" applyBorder="1" applyAlignment="1" applyProtection="1">
      <alignment horizontal="center" vertical="center"/>
      <protection locked="0"/>
    </xf>
    <xf numFmtId="0" fontId="26" fillId="0" borderId="0" xfId="0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2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 hidden="1"/>
    </xf>
    <xf numFmtId="0" fontId="1" fillId="0" borderId="24" xfId="0" applyFont="1" applyBorder="1" applyAlignment="1" applyProtection="1">
      <alignment horizontal="center" vertical="center"/>
      <protection locked="0" hidden="1"/>
    </xf>
    <xf numFmtId="0" fontId="23" fillId="0" borderId="0" xfId="0" applyFont="1" applyProtection="1">
      <protection locked="0"/>
    </xf>
    <xf numFmtId="0" fontId="1" fillId="0" borderId="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hidden="1"/>
    </xf>
    <xf numFmtId="14" fontId="19" fillId="0" borderId="3" xfId="0" applyNumberFormat="1" applyFont="1" applyFill="1" applyBorder="1" applyAlignment="1" applyProtection="1">
      <alignment horizontal="center" vertical="center"/>
      <protection locked="0"/>
    </xf>
    <xf numFmtId="14" fontId="19" fillId="0" borderId="1" xfId="0" applyNumberFormat="1" applyFont="1" applyBorder="1" applyAlignment="1" applyProtection="1">
      <alignment horizontal="center" vertical="center"/>
      <protection locked="0"/>
    </xf>
    <xf numFmtId="0" fontId="19" fillId="0" borderId="21" xfId="0" applyFont="1" applyBorder="1" applyAlignment="1" applyProtection="1">
      <alignment horizontal="center" vertical="center"/>
      <protection hidden="1"/>
    </xf>
    <xf numFmtId="14" fontId="19" fillId="0" borderId="2" xfId="0" applyNumberFormat="1" applyFont="1" applyBorder="1" applyAlignment="1" applyProtection="1">
      <alignment horizontal="center" vertical="center"/>
      <protection locked="0"/>
    </xf>
    <xf numFmtId="0" fontId="19" fillId="0" borderId="23" xfId="0" applyFont="1" applyBorder="1" applyAlignment="1" applyProtection="1">
      <alignment horizontal="center" vertical="center"/>
      <protection hidden="1"/>
    </xf>
    <xf numFmtId="0" fontId="19" fillId="9" borderId="27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14" fontId="19" fillId="0" borderId="1" xfId="0" applyNumberFormat="1" applyFont="1" applyFill="1" applyBorder="1" applyAlignment="1" applyProtection="1">
      <alignment horizontal="center" vertical="center"/>
      <protection locked="0"/>
    </xf>
    <xf numFmtId="14" fontId="19" fillId="15" borderId="1" xfId="0" applyNumberFormat="1" applyFont="1" applyFill="1" applyBorder="1" applyAlignment="1" applyProtection="1">
      <alignment horizontal="center" vertical="center"/>
      <protection locked="0"/>
    </xf>
    <xf numFmtId="14" fontId="19" fillId="0" borderId="8" xfId="0" applyNumberFormat="1" applyFont="1" applyFill="1" applyBorder="1" applyAlignment="1" applyProtection="1">
      <alignment horizontal="center" vertical="center"/>
      <protection locked="0"/>
    </xf>
    <xf numFmtId="14" fontId="19" fillId="0" borderId="3" xfId="0" applyNumberFormat="1" applyFont="1" applyBorder="1" applyAlignment="1" applyProtection="1">
      <alignment horizontal="center" vertical="center"/>
      <protection locked="0"/>
    </xf>
    <xf numFmtId="14" fontId="19" fillId="15" borderId="3" xfId="0" applyNumberFormat="1" applyFont="1" applyFill="1" applyBorder="1" applyAlignment="1" applyProtection="1">
      <alignment horizontal="center" vertical="center"/>
      <protection locked="0"/>
    </xf>
    <xf numFmtId="14" fontId="19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21" xfId="0" applyFont="1" applyFill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4" fillId="0" borderId="17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FF"/>
      <color rgb="FFFF66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14</xdr:row>
      <xdr:rowOff>0</xdr:rowOff>
    </xdr:from>
    <xdr:to>
      <xdr:col>5</xdr:col>
      <xdr:colOff>695325</xdr:colOff>
      <xdr:row>30</xdr:row>
      <xdr:rowOff>161925</xdr:rowOff>
    </xdr:to>
    <xdr:cxnSp macro="">
      <xdr:nvCxnSpPr>
        <xdr:cNvPr id="14338" name="Gerade Verbindung mit Pfeil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CxnSpPr>
          <a:cxnSpLocks noChangeShapeType="1"/>
        </xdr:cNvCxnSpPr>
      </xdr:nvCxnSpPr>
      <xdr:spPr bwMode="auto">
        <a:xfrm>
          <a:off x="3629025" y="2771775"/>
          <a:ext cx="2209800" cy="3362325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2A67-36E0-4A26-939F-CB56A580ADFC}">
  <sheetPr>
    <tabColor rgb="FFFFFF00"/>
    <pageSetUpPr fitToPage="1"/>
  </sheetPr>
  <dimension ref="B1:I42"/>
  <sheetViews>
    <sheetView workbookViewId="0">
      <selection activeCell="J8" sqref="J8"/>
    </sheetView>
  </sheetViews>
  <sheetFormatPr baseColWidth="10" defaultRowHeight="12" x14ac:dyDescent="0.2"/>
  <cols>
    <col min="1" max="1" width="4.42578125" customWidth="1"/>
    <col min="2" max="2" width="13" customWidth="1"/>
  </cols>
  <sheetData>
    <row r="1" spans="2:9" ht="16.5" x14ac:dyDescent="0.25">
      <c r="B1" s="59" t="s">
        <v>76</v>
      </c>
      <c r="C1" s="59"/>
      <c r="D1" s="59"/>
      <c r="E1" s="59"/>
      <c r="F1" s="59"/>
      <c r="G1" s="59"/>
      <c r="H1" s="59"/>
      <c r="I1" s="59"/>
    </row>
    <row r="2" spans="2:9" ht="16.5" x14ac:dyDescent="0.25">
      <c r="B2" s="59" t="s">
        <v>155</v>
      </c>
      <c r="C2" s="59"/>
      <c r="D2" s="59"/>
      <c r="E2" s="59"/>
      <c r="F2" s="59"/>
      <c r="G2" s="59"/>
      <c r="H2" s="59"/>
      <c r="I2" s="59"/>
    </row>
    <row r="3" spans="2:9" ht="16.5" x14ac:dyDescent="0.25">
      <c r="B3" s="59" t="s">
        <v>91</v>
      </c>
      <c r="C3" s="59"/>
      <c r="D3" s="59"/>
      <c r="E3" s="59"/>
      <c r="F3" s="59"/>
      <c r="G3" s="59"/>
      <c r="H3" s="59"/>
      <c r="I3" s="59"/>
    </row>
    <row r="4" spans="2:9" ht="16.5" x14ac:dyDescent="0.25">
      <c r="B4" s="59" t="s">
        <v>172</v>
      </c>
      <c r="C4" s="59"/>
      <c r="D4" s="59"/>
      <c r="E4" s="59"/>
      <c r="F4" s="59"/>
      <c r="G4" s="59"/>
      <c r="H4" s="59"/>
      <c r="I4" s="59"/>
    </row>
    <row r="5" spans="2:9" ht="16.5" x14ac:dyDescent="0.25">
      <c r="B5" s="59" t="s">
        <v>183</v>
      </c>
      <c r="C5" s="59"/>
      <c r="D5" s="59"/>
      <c r="E5" s="59"/>
      <c r="F5" s="59"/>
      <c r="G5" s="59"/>
      <c r="H5" s="59"/>
      <c r="I5" s="59"/>
    </row>
    <row r="6" spans="2:9" ht="16.5" x14ac:dyDescent="0.25">
      <c r="B6" s="59" t="s">
        <v>77</v>
      </c>
      <c r="C6" s="59"/>
      <c r="D6" s="59"/>
      <c r="E6" s="59"/>
      <c r="F6" s="59"/>
      <c r="G6" s="59"/>
      <c r="H6" s="59"/>
      <c r="I6" s="59"/>
    </row>
    <row r="7" spans="2:9" ht="16.5" x14ac:dyDescent="0.25">
      <c r="B7" s="59" t="s">
        <v>78</v>
      </c>
      <c r="C7" s="59"/>
      <c r="D7" s="59"/>
      <c r="E7" s="59"/>
      <c r="F7" s="59"/>
      <c r="G7" s="59"/>
      <c r="H7" s="59"/>
      <c r="I7" s="59"/>
    </row>
    <row r="8" spans="2:9" ht="16.5" x14ac:dyDescent="0.25">
      <c r="B8" s="59" t="s">
        <v>112</v>
      </c>
      <c r="C8" s="59"/>
      <c r="D8" s="59"/>
      <c r="E8" s="59"/>
      <c r="F8" s="59"/>
      <c r="G8" s="59"/>
      <c r="H8" s="59"/>
      <c r="I8" s="59"/>
    </row>
    <row r="9" spans="2:9" ht="16.5" x14ac:dyDescent="0.25">
      <c r="B9" s="59" t="s">
        <v>116</v>
      </c>
      <c r="C9" s="59"/>
      <c r="D9" s="59"/>
      <c r="E9" s="59"/>
      <c r="F9" s="59"/>
      <c r="G9" s="59"/>
      <c r="H9" s="59"/>
      <c r="I9" s="59"/>
    </row>
    <row r="10" spans="2:9" ht="16.5" x14ac:dyDescent="0.25">
      <c r="B10" s="59" t="s">
        <v>117</v>
      </c>
      <c r="C10" s="59"/>
      <c r="D10" s="59"/>
      <c r="E10" s="59"/>
      <c r="F10" s="59"/>
      <c r="G10" s="59"/>
      <c r="H10" s="59"/>
      <c r="I10" s="59"/>
    </row>
    <row r="11" spans="2:9" ht="16.5" x14ac:dyDescent="0.25">
      <c r="B11" s="59"/>
      <c r="C11" s="59"/>
      <c r="D11" s="59"/>
      <c r="E11" s="59"/>
      <c r="F11" s="59"/>
      <c r="G11" s="59"/>
      <c r="H11" s="59"/>
      <c r="I11" s="59"/>
    </row>
    <row r="12" spans="2:9" ht="16.5" x14ac:dyDescent="0.25">
      <c r="B12" s="59" t="s">
        <v>79</v>
      </c>
      <c r="C12" s="59"/>
      <c r="D12" s="59"/>
      <c r="E12" s="59"/>
      <c r="F12" s="59"/>
      <c r="G12" s="59"/>
      <c r="H12" s="59"/>
      <c r="I12" s="59"/>
    </row>
    <row r="13" spans="2:9" ht="16.5" x14ac:dyDescent="0.25">
      <c r="B13" s="59" t="s">
        <v>156</v>
      </c>
      <c r="C13" s="59"/>
      <c r="D13" s="59"/>
      <c r="E13" s="59"/>
      <c r="F13" s="59"/>
      <c r="G13" s="59"/>
      <c r="H13" s="59"/>
      <c r="I13" s="59"/>
    </row>
    <row r="14" spans="2:9" ht="16.5" x14ac:dyDescent="0.25">
      <c r="B14" s="59" t="s">
        <v>80</v>
      </c>
      <c r="C14" s="59"/>
      <c r="D14" s="59"/>
      <c r="E14" s="59"/>
      <c r="F14" s="59"/>
      <c r="G14" s="59"/>
      <c r="H14" s="59"/>
      <c r="I14" s="59"/>
    </row>
    <row r="15" spans="2:9" ht="16.5" x14ac:dyDescent="0.25">
      <c r="B15" s="59" t="s">
        <v>88</v>
      </c>
      <c r="C15" s="59"/>
      <c r="D15" s="59"/>
      <c r="E15" s="59"/>
      <c r="F15" s="59"/>
      <c r="G15" s="59"/>
      <c r="H15" s="59"/>
      <c r="I15" s="59"/>
    </row>
    <row r="16" spans="2:9" ht="16.5" x14ac:dyDescent="0.25">
      <c r="B16" s="60" t="s">
        <v>86</v>
      </c>
      <c r="C16" s="59"/>
      <c r="D16" s="59"/>
      <c r="E16" s="59"/>
      <c r="F16" s="59"/>
      <c r="G16" s="59"/>
      <c r="H16" s="59"/>
      <c r="I16" s="59"/>
    </row>
    <row r="17" spans="2:9" ht="16.5" x14ac:dyDescent="0.25">
      <c r="B17" s="59" t="s">
        <v>157</v>
      </c>
      <c r="C17" s="59"/>
      <c r="D17" s="59"/>
      <c r="E17" s="59"/>
      <c r="F17" s="59"/>
      <c r="G17" s="59"/>
      <c r="H17" s="59"/>
      <c r="I17" s="59"/>
    </row>
    <row r="18" spans="2:9" ht="16.5" x14ac:dyDescent="0.25">
      <c r="B18" s="59" t="s">
        <v>158</v>
      </c>
      <c r="C18" s="59"/>
      <c r="D18" s="59"/>
      <c r="E18" s="59"/>
      <c r="F18" s="59"/>
      <c r="G18" s="59"/>
      <c r="H18" s="59"/>
      <c r="I18" s="59"/>
    </row>
    <row r="19" spans="2:9" ht="16.5" x14ac:dyDescent="0.25">
      <c r="B19" s="59" t="s">
        <v>159</v>
      </c>
      <c r="C19" s="59"/>
      <c r="D19" s="59"/>
      <c r="E19" s="59"/>
      <c r="F19" s="59"/>
      <c r="G19" s="59"/>
      <c r="H19" s="59"/>
      <c r="I19" s="59"/>
    </row>
    <row r="20" spans="2:9" ht="16.5" x14ac:dyDescent="0.25">
      <c r="B20" s="59" t="s">
        <v>160</v>
      </c>
      <c r="C20" s="59"/>
      <c r="D20" s="59"/>
      <c r="E20" s="59"/>
      <c r="F20" s="59"/>
      <c r="G20" s="59"/>
      <c r="H20" s="59"/>
      <c r="I20" s="59"/>
    </row>
    <row r="21" spans="2:9" ht="16.5" x14ac:dyDescent="0.25">
      <c r="B21" s="60"/>
      <c r="C21" s="59"/>
      <c r="D21" s="59"/>
      <c r="E21" s="59"/>
      <c r="F21" s="59"/>
      <c r="G21" s="59"/>
      <c r="H21" s="59"/>
      <c r="I21" s="59"/>
    </row>
    <row r="22" spans="2:9" ht="16.5" x14ac:dyDescent="0.25">
      <c r="B22" s="59" t="s">
        <v>161</v>
      </c>
      <c r="C22" s="59"/>
      <c r="D22" s="59"/>
      <c r="E22" s="59"/>
      <c r="F22" s="59"/>
      <c r="G22" s="59"/>
      <c r="H22" s="59"/>
      <c r="I22" s="59"/>
    </row>
    <row r="23" spans="2:9" ht="16.5" x14ac:dyDescent="0.25">
      <c r="B23" s="59" t="s">
        <v>162</v>
      </c>
      <c r="C23" s="59"/>
      <c r="D23" s="59"/>
      <c r="E23" s="59"/>
      <c r="F23" s="59"/>
      <c r="G23" s="59"/>
      <c r="H23" s="59"/>
      <c r="I23" s="59"/>
    </row>
    <row r="24" spans="2:9" ht="16.5" x14ac:dyDescent="0.25">
      <c r="B24" s="59" t="s">
        <v>165</v>
      </c>
      <c r="C24" s="59"/>
      <c r="D24" s="59"/>
      <c r="E24" s="59"/>
      <c r="F24" s="59"/>
      <c r="G24" s="59"/>
      <c r="H24" s="59"/>
      <c r="I24" s="59"/>
    </row>
    <row r="25" spans="2:9" ht="16.5" x14ac:dyDescent="0.25">
      <c r="B25" s="59" t="s">
        <v>163</v>
      </c>
      <c r="C25" s="59"/>
      <c r="D25" s="59"/>
      <c r="E25" s="59"/>
      <c r="F25" s="59"/>
      <c r="G25" s="59"/>
      <c r="H25" s="59"/>
      <c r="I25" s="59"/>
    </row>
    <row r="26" spans="2:9" ht="16.5" x14ac:dyDescent="0.25">
      <c r="B26" s="59" t="s">
        <v>164</v>
      </c>
      <c r="C26" s="59"/>
      <c r="D26" s="59"/>
      <c r="E26" s="59"/>
      <c r="F26" s="59"/>
      <c r="G26" s="59"/>
      <c r="H26" s="59"/>
      <c r="I26" s="59"/>
    </row>
    <row r="27" spans="2:9" ht="16.5" x14ac:dyDescent="0.25">
      <c r="B27" s="59" t="s">
        <v>81</v>
      </c>
      <c r="C27" s="59"/>
      <c r="D27" s="59"/>
      <c r="E27" s="59"/>
      <c r="F27" s="59"/>
      <c r="G27" s="59"/>
      <c r="H27" s="59"/>
      <c r="I27" s="59"/>
    </row>
    <row r="28" spans="2:9" ht="16.5" x14ac:dyDescent="0.25">
      <c r="B28" s="59" t="s">
        <v>87</v>
      </c>
      <c r="C28" s="59"/>
      <c r="D28" s="59"/>
      <c r="E28" s="59"/>
      <c r="F28" s="59"/>
      <c r="G28" s="59"/>
      <c r="H28" s="59"/>
      <c r="I28" s="59"/>
    </row>
    <row r="29" spans="2:9" ht="16.5" x14ac:dyDescent="0.25">
      <c r="B29" s="59" t="s">
        <v>166</v>
      </c>
      <c r="C29" s="59"/>
      <c r="D29" s="59"/>
      <c r="E29" s="59"/>
      <c r="F29" s="59"/>
      <c r="G29" s="59"/>
      <c r="H29" s="59"/>
      <c r="I29" s="59"/>
    </row>
    <row r="30" spans="2:9" ht="16.5" x14ac:dyDescent="0.25">
      <c r="B30" s="59" t="s">
        <v>167</v>
      </c>
      <c r="C30" s="59"/>
      <c r="D30" s="59"/>
      <c r="E30" s="59"/>
      <c r="F30" s="59"/>
      <c r="G30" s="59"/>
      <c r="H30" s="59"/>
      <c r="I30" s="59"/>
    </row>
    <row r="31" spans="2:9" ht="16.5" x14ac:dyDescent="0.25">
      <c r="B31" s="59"/>
      <c r="C31" s="59"/>
      <c r="D31" s="59"/>
      <c r="E31" s="59"/>
      <c r="F31" s="59"/>
      <c r="G31" s="59"/>
      <c r="H31" s="59"/>
      <c r="I31" s="59"/>
    </row>
    <row r="32" spans="2:9" ht="16.5" x14ac:dyDescent="0.25">
      <c r="B32" s="59" t="s">
        <v>168</v>
      </c>
      <c r="C32" s="59"/>
      <c r="D32" s="59"/>
      <c r="E32" s="59"/>
      <c r="F32" s="59"/>
      <c r="G32" s="59"/>
      <c r="H32" s="59"/>
      <c r="I32" s="59"/>
    </row>
    <row r="33" spans="2:9" ht="16.5" x14ac:dyDescent="0.25">
      <c r="B33" s="59" t="s">
        <v>169</v>
      </c>
      <c r="C33" s="59"/>
      <c r="D33" s="59"/>
      <c r="E33" s="59"/>
      <c r="F33" s="59"/>
      <c r="G33" s="59"/>
      <c r="H33" s="59"/>
      <c r="I33" s="59"/>
    </row>
    <row r="34" spans="2:9" ht="16.5" x14ac:dyDescent="0.25">
      <c r="B34" s="59" t="s">
        <v>170</v>
      </c>
      <c r="C34" s="59"/>
      <c r="D34" s="59"/>
      <c r="E34" s="59"/>
      <c r="F34" s="59"/>
      <c r="G34" s="59"/>
      <c r="H34" s="59"/>
      <c r="I34" s="59"/>
    </row>
    <row r="35" spans="2:9" ht="16.5" x14ac:dyDescent="0.25">
      <c r="B35" s="59" t="s">
        <v>118</v>
      </c>
      <c r="C35" s="59"/>
      <c r="D35" s="59"/>
      <c r="E35" s="59"/>
      <c r="F35" s="59"/>
      <c r="G35" s="59"/>
      <c r="H35" s="59"/>
      <c r="I35" s="59"/>
    </row>
    <row r="36" spans="2:9" ht="16.5" x14ac:dyDescent="0.25">
      <c r="B36" s="59" t="s">
        <v>82</v>
      </c>
      <c r="C36" s="59"/>
      <c r="D36" s="59"/>
      <c r="E36" s="59"/>
      <c r="F36" s="59"/>
      <c r="G36" s="59"/>
      <c r="H36" s="59"/>
      <c r="I36" s="59"/>
    </row>
    <row r="37" spans="2:9" ht="16.5" x14ac:dyDescent="0.25">
      <c r="B37" s="59" t="s">
        <v>171</v>
      </c>
      <c r="C37" s="59"/>
      <c r="D37" s="59"/>
      <c r="E37" s="59"/>
      <c r="F37" s="59"/>
      <c r="G37" s="59"/>
      <c r="H37" s="59"/>
      <c r="I37" s="59"/>
    </row>
    <row r="38" spans="2:9" x14ac:dyDescent="0.2">
      <c r="B38" s="57"/>
      <c r="C38" s="57"/>
      <c r="D38" s="57"/>
      <c r="E38" s="57"/>
      <c r="F38" s="57"/>
      <c r="G38" s="57"/>
      <c r="H38" s="57"/>
      <c r="I38" s="57"/>
    </row>
    <row r="39" spans="2:9" ht="16.5" x14ac:dyDescent="0.25">
      <c r="B39" s="59" t="s">
        <v>173</v>
      </c>
    </row>
    <row r="40" spans="2:9" ht="16.5" x14ac:dyDescent="0.25">
      <c r="B40" s="59" t="s">
        <v>174</v>
      </c>
    </row>
    <row r="41" spans="2:9" ht="16.5" x14ac:dyDescent="0.25">
      <c r="B41" s="59" t="s">
        <v>175</v>
      </c>
    </row>
    <row r="42" spans="2:9" ht="16.5" x14ac:dyDescent="0.25">
      <c r="B42" s="59" t="s">
        <v>176</v>
      </c>
    </row>
  </sheetData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view="pageBreakPreview" zoomScaleNormal="100" zoomScaleSheetLayoutView="100" workbookViewId="0">
      <selection activeCell="I2" sqref="I2"/>
    </sheetView>
  </sheetViews>
  <sheetFormatPr baseColWidth="10" defaultRowHeight="12" x14ac:dyDescent="0.2"/>
  <cols>
    <col min="1" max="1" width="4.7109375" customWidth="1"/>
    <col min="8" max="8" width="15.140625" customWidth="1"/>
    <col min="9" max="9" width="14.28515625" customWidth="1"/>
  </cols>
  <sheetData>
    <row r="1" spans="2:9" ht="15.75" x14ac:dyDescent="0.25">
      <c r="B1" s="48" t="s">
        <v>85</v>
      </c>
      <c r="I1" s="201">
        <v>2026</v>
      </c>
    </row>
    <row r="3" spans="2:9" ht="18" x14ac:dyDescent="0.25">
      <c r="B3" t="s">
        <v>89</v>
      </c>
      <c r="C3" s="67" t="s">
        <v>127</v>
      </c>
      <c r="D3" s="67"/>
      <c r="E3" t="s">
        <v>90</v>
      </c>
      <c r="F3" s="67" t="s">
        <v>126</v>
      </c>
      <c r="H3" t="s">
        <v>92</v>
      </c>
      <c r="I3" s="68">
        <v>5</v>
      </c>
    </row>
    <row r="6" spans="2:9" x14ac:dyDescent="0.2">
      <c r="C6" s="61" t="s">
        <v>56</v>
      </c>
      <c r="E6" s="56" t="s">
        <v>124</v>
      </c>
      <c r="G6" s="56" t="s">
        <v>125</v>
      </c>
    </row>
    <row r="7" spans="2:9" x14ac:dyDescent="0.2">
      <c r="C7" t="s">
        <v>54</v>
      </c>
      <c r="D7" t="s">
        <v>55</v>
      </c>
      <c r="E7" t="s">
        <v>54</v>
      </c>
      <c r="F7" t="s">
        <v>55</v>
      </c>
      <c r="G7" t="s">
        <v>54</v>
      </c>
      <c r="H7" t="s">
        <v>55</v>
      </c>
      <c r="I7" t="s">
        <v>56</v>
      </c>
    </row>
    <row r="8" spans="2:9" ht="18" x14ac:dyDescent="0.25">
      <c r="B8" s="62" t="s">
        <v>47</v>
      </c>
      <c r="C8" s="63">
        <v>9</v>
      </c>
      <c r="D8" s="63">
        <v>18</v>
      </c>
      <c r="E8" s="64">
        <v>12</v>
      </c>
      <c r="F8" s="64">
        <v>12.5</v>
      </c>
      <c r="G8" s="64"/>
      <c r="H8" s="64"/>
      <c r="I8" s="65">
        <f>(D8-C8)-(F8-E8)-(H8-G8)</f>
        <v>8.5</v>
      </c>
    </row>
    <row r="9" spans="2:9" ht="18" x14ac:dyDescent="0.25">
      <c r="B9" s="62" t="s">
        <v>48</v>
      </c>
      <c r="C9" s="63">
        <v>9</v>
      </c>
      <c r="D9" s="63">
        <v>18</v>
      </c>
      <c r="E9" s="64">
        <v>12</v>
      </c>
      <c r="F9" s="64">
        <v>12.5</v>
      </c>
      <c r="G9" s="64"/>
      <c r="H9" s="64"/>
      <c r="I9" s="65">
        <f t="shared" ref="I9:I14" si="0">(D9-C9)-(F9-E9)-(H9-G9)</f>
        <v>8.5</v>
      </c>
    </row>
    <row r="10" spans="2:9" ht="18" x14ac:dyDescent="0.25">
      <c r="B10" s="62" t="s">
        <v>49</v>
      </c>
      <c r="C10" s="63">
        <v>9</v>
      </c>
      <c r="D10" s="63">
        <v>17</v>
      </c>
      <c r="E10" s="64">
        <v>12</v>
      </c>
      <c r="F10" s="64">
        <v>12.5</v>
      </c>
      <c r="G10" s="64"/>
      <c r="H10" s="64"/>
      <c r="I10" s="65">
        <f t="shared" si="0"/>
        <v>7.5</v>
      </c>
    </row>
    <row r="11" spans="2:9" ht="18" x14ac:dyDescent="0.25">
      <c r="B11" s="62" t="s">
        <v>50</v>
      </c>
      <c r="C11" s="63">
        <v>9</v>
      </c>
      <c r="D11" s="63">
        <v>17</v>
      </c>
      <c r="E11" s="64">
        <v>12</v>
      </c>
      <c r="F11" s="64">
        <v>12.5</v>
      </c>
      <c r="G11" s="64"/>
      <c r="H11" s="64"/>
      <c r="I11" s="65">
        <f t="shared" si="0"/>
        <v>7.5</v>
      </c>
    </row>
    <row r="12" spans="2:9" ht="18" x14ac:dyDescent="0.25">
      <c r="B12" s="62" t="s">
        <v>51</v>
      </c>
      <c r="C12" s="63">
        <v>9</v>
      </c>
      <c r="D12" s="63">
        <v>16</v>
      </c>
      <c r="E12" s="64">
        <v>12</v>
      </c>
      <c r="F12" s="64">
        <v>12.5</v>
      </c>
      <c r="G12" s="64"/>
      <c r="H12" s="64"/>
      <c r="I12" s="65">
        <f t="shared" si="0"/>
        <v>6.5</v>
      </c>
    </row>
    <row r="13" spans="2:9" ht="18" x14ac:dyDescent="0.25">
      <c r="B13" s="62" t="s">
        <v>52</v>
      </c>
      <c r="C13" s="63"/>
      <c r="D13" s="63"/>
      <c r="E13" s="64">
        <v>0</v>
      </c>
      <c r="F13" s="64">
        <v>0</v>
      </c>
      <c r="G13" s="64"/>
      <c r="H13" s="64"/>
      <c r="I13" s="65">
        <f t="shared" si="0"/>
        <v>0</v>
      </c>
    </row>
    <row r="14" spans="2:9" ht="18" x14ac:dyDescent="0.25">
      <c r="B14" s="62" t="s">
        <v>53</v>
      </c>
      <c r="C14" s="63"/>
      <c r="D14" s="63"/>
      <c r="E14" s="64">
        <v>0</v>
      </c>
      <c r="F14" s="64">
        <v>0</v>
      </c>
      <c r="G14" s="64"/>
      <c r="H14" s="64"/>
      <c r="I14" s="65">
        <f t="shared" si="0"/>
        <v>0</v>
      </c>
    </row>
    <row r="15" spans="2:9" ht="12.75" thickBot="1" x14ac:dyDescent="0.25"/>
    <row r="16" spans="2:9" ht="24" thickBot="1" x14ac:dyDescent="0.4">
      <c r="B16" t="s">
        <v>57</v>
      </c>
      <c r="I16" s="66">
        <f>SUM(I8:I14)</f>
        <v>38.5</v>
      </c>
    </row>
    <row r="18" spans="1:9" x14ac:dyDescent="0.2">
      <c r="B18" s="48" t="s">
        <v>71</v>
      </c>
    </row>
    <row r="19" spans="1:9" x14ac:dyDescent="0.2">
      <c r="B19" t="s">
        <v>72</v>
      </c>
      <c r="D19" s="47">
        <v>0.25</v>
      </c>
    </row>
    <row r="20" spans="1:9" x14ac:dyDescent="0.2">
      <c r="B20" t="s">
        <v>73</v>
      </c>
      <c r="D20" s="47">
        <v>0.5</v>
      </c>
    </row>
    <row r="21" spans="1:9" x14ac:dyDescent="0.2">
      <c r="B21" t="s">
        <v>74</v>
      </c>
      <c r="D21" s="47">
        <v>0.75</v>
      </c>
    </row>
    <row r="22" spans="1:9" x14ac:dyDescent="0.2">
      <c r="B22" t="s">
        <v>75</v>
      </c>
      <c r="D22" s="47">
        <v>0</v>
      </c>
    </row>
    <row r="23" spans="1:9" x14ac:dyDescent="0.2">
      <c r="C23" s="47"/>
    </row>
    <row r="25" spans="1:9" ht="16.5" x14ac:dyDescent="0.25">
      <c r="A25" s="58"/>
      <c r="B25" s="59"/>
      <c r="C25" s="59"/>
      <c r="D25" s="59"/>
      <c r="E25" s="59"/>
      <c r="F25" s="59"/>
      <c r="G25" s="59"/>
      <c r="H25" s="59"/>
      <c r="I25" s="59"/>
    </row>
    <row r="26" spans="1:9" ht="16.5" x14ac:dyDescent="0.25">
      <c r="A26" s="58"/>
      <c r="B26" s="59"/>
      <c r="C26" s="59"/>
      <c r="D26" s="59"/>
      <c r="E26" s="59"/>
      <c r="F26" s="59"/>
      <c r="G26" s="59"/>
      <c r="H26" s="59"/>
      <c r="I26" s="59"/>
    </row>
    <row r="27" spans="1:9" ht="16.5" x14ac:dyDescent="0.25">
      <c r="A27" s="58"/>
      <c r="B27" s="59"/>
      <c r="C27" s="59"/>
      <c r="D27" s="59"/>
      <c r="E27" s="59"/>
      <c r="F27" s="59"/>
      <c r="G27" s="59"/>
      <c r="H27" s="59"/>
      <c r="I27" s="59"/>
    </row>
    <row r="28" spans="1:9" ht="16.5" x14ac:dyDescent="0.25">
      <c r="A28" s="58"/>
      <c r="B28" s="59"/>
      <c r="C28" s="59"/>
      <c r="D28" s="59"/>
      <c r="E28" s="59"/>
      <c r="F28" s="59"/>
      <c r="G28" s="59"/>
      <c r="H28" s="59"/>
      <c r="I28" s="59"/>
    </row>
    <row r="29" spans="1:9" ht="16.5" x14ac:dyDescent="0.25">
      <c r="A29" s="58"/>
      <c r="B29" s="59"/>
      <c r="C29" s="59"/>
      <c r="D29" s="59"/>
      <c r="E29" s="59"/>
      <c r="F29" s="59"/>
      <c r="G29" s="59"/>
      <c r="H29" s="59"/>
      <c r="I29" s="59"/>
    </row>
    <row r="30" spans="1:9" ht="16.5" x14ac:dyDescent="0.25">
      <c r="A30" s="58"/>
      <c r="B30" s="59"/>
      <c r="C30" s="59"/>
      <c r="D30" s="59"/>
      <c r="E30" s="59"/>
      <c r="F30" s="59"/>
      <c r="G30" s="59"/>
      <c r="H30" s="59"/>
      <c r="I30" s="59"/>
    </row>
    <row r="31" spans="1:9" ht="16.5" x14ac:dyDescent="0.25">
      <c r="A31" s="58"/>
      <c r="B31" s="59"/>
      <c r="C31" s="59"/>
      <c r="D31" s="59"/>
      <c r="E31" s="59"/>
      <c r="F31" s="59"/>
      <c r="G31" s="59"/>
      <c r="H31" s="59"/>
      <c r="I31" s="59"/>
    </row>
    <row r="32" spans="1:9" ht="16.5" x14ac:dyDescent="0.25">
      <c r="A32" s="58"/>
      <c r="B32" s="59"/>
      <c r="C32" s="59"/>
      <c r="D32" s="59"/>
      <c r="E32" s="59"/>
      <c r="F32" s="59"/>
      <c r="G32" s="59"/>
      <c r="H32" s="59"/>
      <c r="I32" s="59"/>
    </row>
    <row r="33" spans="1:9" ht="16.5" x14ac:dyDescent="0.25">
      <c r="A33" s="58"/>
      <c r="B33" s="59"/>
      <c r="C33" s="59"/>
      <c r="D33" s="59"/>
      <c r="E33" s="59"/>
      <c r="F33" s="59"/>
      <c r="G33" s="59"/>
      <c r="H33" s="59"/>
      <c r="I33" s="59"/>
    </row>
    <row r="34" spans="1:9" ht="16.5" x14ac:dyDescent="0.25">
      <c r="A34" s="58"/>
      <c r="B34" s="59"/>
      <c r="C34" s="59"/>
      <c r="D34" s="59"/>
      <c r="E34" s="59"/>
      <c r="F34" s="59"/>
      <c r="G34" s="59"/>
      <c r="H34" s="59"/>
      <c r="I34" s="59"/>
    </row>
    <row r="35" spans="1:9" ht="16.5" x14ac:dyDescent="0.25">
      <c r="A35" s="58"/>
      <c r="B35" s="59"/>
      <c r="C35" s="59"/>
      <c r="D35" s="59"/>
      <c r="E35" s="59"/>
      <c r="F35" s="59"/>
      <c r="G35" s="59"/>
      <c r="H35" s="59"/>
      <c r="I35" s="59"/>
    </row>
    <row r="36" spans="1:9" ht="16.5" x14ac:dyDescent="0.25">
      <c r="A36" s="58"/>
      <c r="B36" s="59"/>
      <c r="C36" s="59"/>
      <c r="D36" s="59"/>
      <c r="E36" s="59"/>
      <c r="F36" s="59"/>
      <c r="G36" s="59"/>
      <c r="H36" s="59"/>
      <c r="I36" s="59"/>
    </row>
    <row r="37" spans="1:9" ht="16.5" x14ac:dyDescent="0.25">
      <c r="A37" s="58"/>
      <c r="B37" s="59"/>
      <c r="C37" s="59"/>
      <c r="D37" s="59"/>
      <c r="E37" s="59"/>
      <c r="F37" s="59"/>
      <c r="G37" s="59"/>
      <c r="H37" s="59"/>
      <c r="I37" s="59"/>
    </row>
    <row r="38" spans="1:9" ht="16.5" x14ac:dyDescent="0.25">
      <c r="A38" s="58"/>
      <c r="B38" s="60"/>
      <c r="C38" s="59"/>
      <c r="D38" s="59"/>
      <c r="E38" s="59"/>
      <c r="F38" s="59"/>
      <c r="G38" s="59"/>
      <c r="H38" s="59"/>
      <c r="I38" s="59"/>
    </row>
    <row r="39" spans="1:9" ht="16.5" x14ac:dyDescent="0.25">
      <c r="A39" s="58"/>
      <c r="B39" s="59"/>
      <c r="C39" s="59"/>
      <c r="D39" s="59"/>
      <c r="E39" s="59"/>
      <c r="F39" s="59"/>
      <c r="G39" s="59"/>
      <c r="H39" s="59"/>
      <c r="I39" s="59"/>
    </row>
    <row r="40" spans="1:9" ht="16.5" x14ac:dyDescent="0.25">
      <c r="A40" s="58"/>
      <c r="B40" s="59"/>
      <c r="C40" s="59"/>
      <c r="D40" s="59"/>
      <c r="E40" s="59"/>
      <c r="F40" s="59"/>
      <c r="G40" s="59"/>
      <c r="H40" s="59"/>
      <c r="I40" s="59"/>
    </row>
    <row r="41" spans="1:9" ht="16.5" x14ac:dyDescent="0.25">
      <c r="A41" s="58"/>
      <c r="B41" s="59"/>
      <c r="C41" s="59"/>
      <c r="D41" s="59"/>
      <c r="E41" s="59"/>
      <c r="F41" s="59"/>
      <c r="G41" s="59"/>
      <c r="H41" s="59"/>
      <c r="I41" s="59"/>
    </row>
    <row r="42" spans="1:9" ht="16.5" x14ac:dyDescent="0.25">
      <c r="A42" s="58"/>
      <c r="B42" s="59"/>
      <c r="C42" s="59"/>
      <c r="D42" s="59"/>
      <c r="E42" s="59"/>
      <c r="F42" s="59"/>
      <c r="G42" s="59"/>
      <c r="H42" s="59"/>
      <c r="I42" s="59"/>
    </row>
    <row r="43" spans="1:9" ht="16.5" x14ac:dyDescent="0.25">
      <c r="A43" s="58"/>
      <c r="B43" s="59"/>
      <c r="C43" s="59"/>
      <c r="D43" s="59"/>
      <c r="E43" s="59"/>
      <c r="F43" s="59"/>
      <c r="G43" s="59"/>
      <c r="H43" s="59"/>
      <c r="I43" s="59"/>
    </row>
    <row r="44" spans="1:9" ht="16.5" x14ac:dyDescent="0.25">
      <c r="A44" s="58"/>
      <c r="B44" s="59"/>
      <c r="C44" s="59"/>
      <c r="D44" s="59"/>
      <c r="E44" s="59"/>
      <c r="F44" s="59"/>
      <c r="G44" s="59"/>
      <c r="H44" s="59"/>
      <c r="I44" s="59"/>
    </row>
    <row r="45" spans="1:9" ht="16.5" x14ac:dyDescent="0.25">
      <c r="A45" s="58"/>
      <c r="B45" s="59"/>
      <c r="C45" s="59"/>
      <c r="D45" s="59"/>
      <c r="E45" s="59"/>
      <c r="F45" s="59"/>
      <c r="G45" s="59"/>
      <c r="H45" s="59"/>
      <c r="I45" s="59"/>
    </row>
    <row r="46" spans="1:9" ht="16.5" x14ac:dyDescent="0.25">
      <c r="A46" s="58"/>
      <c r="B46" s="59"/>
      <c r="C46" s="59"/>
      <c r="D46" s="59"/>
      <c r="E46" s="59"/>
      <c r="F46" s="59"/>
      <c r="G46" s="59"/>
      <c r="H46" s="59"/>
      <c r="I46" s="59"/>
    </row>
    <row r="47" spans="1:9" ht="16.5" x14ac:dyDescent="0.25">
      <c r="A47" s="58"/>
      <c r="B47" s="59"/>
      <c r="C47" s="59"/>
      <c r="D47" s="59"/>
      <c r="E47" s="59"/>
      <c r="F47" s="59"/>
      <c r="G47" s="59"/>
      <c r="H47" s="59"/>
      <c r="I47" s="59"/>
    </row>
    <row r="48" spans="1:9" ht="16.5" x14ac:dyDescent="0.25">
      <c r="A48" s="58"/>
      <c r="B48" s="59"/>
      <c r="C48" s="59"/>
      <c r="D48" s="59"/>
      <c r="E48" s="59"/>
      <c r="F48" s="59"/>
      <c r="G48" s="59"/>
      <c r="H48" s="59"/>
      <c r="I48" s="59"/>
    </row>
    <row r="49" spans="1:9" ht="16.5" x14ac:dyDescent="0.25">
      <c r="A49" s="58"/>
      <c r="B49" s="59"/>
      <c r="C49" s="59"/>
      <c r="D49" s="59"/>
      <c r="E49" s="59"/>
      <c r="F49" s="59"/>
      <c r="G49" s="59"/>
      <c r="H49" s="59"/>
      <c r="I49" s="59"/>
    </row>
    <row r="50" spans="1:9" ht="16.5" x14ac:dyDescent="0.25">
      <c r="A50" s="58"/>
      <c r="B50" s="59"/>
      <c r="C50" s="59"/>
      <c r="D50" s="59"/>
      <c r="E50" s="59"/>
      <c r="F50" s="59"/>
      <c r="G50" s="59"/>
      <c r="H50" s="59"/>
      <c r="I50" s="59"/>
    </row>
    <row r="51" spans="1:9" ht="16.5" x14ac:dyDescent="0.25">
      <c r="A51" s="58"/>
      <c r="B51" s="59"/>
      <c r="C51" s="59"/>
      <c r="D51" s="59"/>
      <c r="E51" s="59"/>
      <c r="F51" s="59"/>
      <c r="G51" s="59"/>
      <c r="H51" s="59"/>
      <c r="I51" s="59"/>
    </row>
    <row r="52" spans="1:9" ht="16.5" x14ac:dyDescent="0.25">
      <c r="A52" s="58"/>
      <c r="B52" s="59"/>
      <c r="C52" s="59"/>
      <c r="D52" s="59"/>
      <c r="E52" s="59"/>
      <c r="F52" s="59"/>
      <c r="G52" s="59"/>
      <c r="H52" s="59"/>
      <c r="I52" s="59"/>
    </row>
    <row r="53" spans="1:9" ht="16.5" x14ac:dyDescent="0.25">
      <c r="A53" s="58"/>
      <c r="B53" s="59"/>
      <c r="C53" s="59"/>
      <c r="D53" s="59"/>
      <c r="E53" s="59"/>
      <c r="F53" s="59"/>
      <c r="G53" s="59"/>
      <c r="H53" s="59"/>
      <c r="I53" s="59"/>
    </row>
    <row r="54" spans="1:9" x14ac:dyDescent="0.2">
      <c r="B54" s="57"/>
      <c r="C54" s="57"/>
      <c r="D54" s="57"/>
      <c r="E54" s="57"/>
      <c r="F54" s="57"/>
      <c r="G54" s="57"/>
      <c r="H54" s="57"/>
      <c r="I54" s="57"/>
    </row>
  </sheetData>
  <phoneticPr fontId="0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  <colBreaks count="1" manualBreakCount="1">
    <brk id="9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K41"/>
  <sheetViews>
    <sheetView topLeftCell="A16" zoomScale="90" zoomScaleNormal="90" workbookViewId="0">
      <selection activeCell="C35" sqref="C35"/>
    </sheetView>
  </sheetViews>
  <sheetFormatPr baseColWidth="10" defaultRowHeight="12" x14ac:dyDescent="0.2"/>
  <cols>
    <col min="2" max="2" width="21.7109375" customWidth="1"/>
    <col min="3" max="3" width="16.7109375" customWidth="1"/>
    <col min="4" max="4" width="15.85546875" customWidth="1"/>
  </cols>
  <sheetData>
    <row r="1" spans="2:11" ht="30" x14ac:dyDescent="0.4">
      <c r="B1" s="220" t="s">
        <v>184</v>
      </c>
    </row>
    <row r="3" spans="2:11" x14ac:dyDescent="0.2">
      <c r="B3" s="48" t="s">
        <v>85</v>
      </c>
    </row>
    <row r="5" spans="2:11" s="85" customFormat="1" ht="18" x14ac:dyDescent="0.25">
      <c r="B5" s="85" t="s">
        <v>89</v>
      </c>
      <c r="C5" s="83" t="str">
        <f>Voreingabe!C3</f>
        <v>Musterfrau</v>
      </c>
      <c r="D5" s="83"/>
      <c r="E5" s="85" t="s">
        <v>90</v>
      </c>
      <c r="F5" s="83" t="str">
        <f>Voreingabe!F3</f>
        <v>Buchhalterin</v>
      </c>
      <c r="H5" s="85" t="s">
        <v>92</v>
      </c>
      <c r="I5" s="86">
        <f>Voreingabe!I3</f>
        <v>5</v>
      </c>
    </row>
    <row r="7" spans="2:11" ht="15" x14ac:dyDescent="0.2">
      <c r="B7" t="s">
        <v>106</v>
      </c>
      <c r="C7" s="144">
        <v>46023</v>
      </c>
      <c r="D7" s="145">
        <v>46387</v>
      </c>
      <c r="F7" s="87"/>
    </row>
    <row r="8" spans="2:11" ht="15" x14ac:dyDescent="0.2">
      <c r="B8" t="s">
        <v>107</v>
      </c>
      <c r="C8" s="132">
        <f>DAYS360(C7,D7)</f>
        <v>360</v>
      </c>
      <c r="D8" s="133"/>
      <c r="F8" s="88"/>
    </row>
    <row r="9" spans="2:11" x14ac:dyDescent="0.2">
      <c r="F9" s="88"/>
    </row>
    <row r="10" spans="2:11" ht="15" x14ac:dyDescent="0.2">
      <c r="B10" s="116" t="s">
        <v>128</v>
      </c>
      <c r="C10" s="134">
        <v>5</v>
      </c>
      <c r="D10" s="116" t="s">
        <v>129</v>
      </c>
      <c r="F10" s="88"/>
    </row>
    <row r="11" spans="2:11" ht="15" x14ac:dyDescent="0.2">
      <c r="B11" s="116" t="s">
        <v>130</v>
      </c>
      <c r="C11" s="135">
        <v>5</v>
      </c>
      <c r="D11" s="116" t="s">
        <v>131</v>
      </c>
      <c r="F11" s="88"/>
    </row>
    <row r="12" spans="2:11" ht="20.25" x14ac:dyDescent="0.3">
      <c r="C12" s="131">
        <f>C10*C11</f>
        <v>25</v>
      </c>
      <c r="D12" s="116" t="s">
        <v>132</v>
      </c>
      <c r="F12" s="87"/>
    </row>
    <row r="13" spans="2:11" x14ac:dyDescent="0.2">
      <c r="F13" s="87"/>
    </row>
    <row r="14" spans="2:11" ht="18" x14ac:dyDescent="0.25">
      <c r="B14" t="s">
        <v>96</v>
      </c>
      <c r="C14" s="138"/>
      <c r="D14" s="116" t="s">
        <v>136</v>
      </c>
      <c r="G14" s="48" t="s">
        <v>111</v>
      </c>
    </row>
    <row r="15" spans="2:11" x14ac:dyDescent="0.2">
      <c r="C15" s="82"/>
      <c r="G15" s="129" t="s">
        <v>97</v>
      </c>
      <c r="H15" s="129"/>
      <c r="I15" s="129"/>
      <c r="J15" s="129"/>
      <c r="K15" s="129"/>
    </row>
    <row r="16" spans="2:11" ht="15" x14ac:dyDescent="0.2">
      <c r="B16" s="137" t="s">
        <v>185</v>
      </c>
      <c r="C16" s="143">
        <f>ROUND(C12/360*C8,0)</f>
        <v>25</v>
      </c>
      <c r="G16" s="129" t="s">
        <v>98</v>
      </c>
      <c r="H16" s="129"/>
      <c r="I16" s="129"/>
      <c r="J16" s="129"/>
      <c r="K16" s="129"/>
    </row>
    <row r="17" spans="2:10" ht="15" x14ac:dyDescent="0.2">
      <c r="B17" s="137" t="s">
        <v>186</v>
      </c>
      <c r="C17" s="136">
        <f>C38</f>
        <v>0</v>
      </c>
      <c r="G17" s="130" t="s">
        <v>99</v>
      </c>
      <c r="H17" s="130"/>
      <c r="I17" s="130"/>
      <c r="J17" s="130"/>
    </row>
    <row r="18" spans="2:10" ht="18.75" thickBot="1" x14ac:dyDescent="0.3">
      <c r="B18" s="137" t="s">
        <v>187</v>
      </c>
      <c r="C18" s="142">
        <f>+C14+C16-C17</f>
        <v>25</v>
      </c>
      <c r="G18" s="130" t="s">
        <v>100</v>
      </c>
      <c r="H18" s="130"/>
      <c r="I18" s="130"/>
      <c r="J18" s="130"/>
    </row>
    <row r="19" spans="2:10" ht="15.75" thickTop="1" x14ac:dyDescent="0.2">
      <c r="B19" s="133"/>
      <c r="C19" s="137"/>
      <c r="G19" s="130" t="s">
        <v>101</v>
      </c>
      <c r="H19" s="130"/>
      <c r="I19" s="130"/>
      <c r="J19" s="130"/>
    </row>
    <row r="20" spans="2:10" ht="15" x14ac:dyDescent="0.2">
      <c r="B20" s="133"/>
      <c r="C20" s="137"/>
    </row>
    <row r="21" spans="2:10" x14ac:dyDescent="0.2">
      <c r="C21" s="84"/>
      <c r="G21" s="116"/>
    </row>
    <row r="22" spans="2:10" x14ac:dyDescent="0.2">
      <c r="C22" s="84"/>
      <c r="G22" s="116" t="s">
        <v>133</v>
      </c>
    </row>
    <row r="23" spans="2:10" x14ac:dyDescent="0.2">
      <c r="C23" s="84"/>
      <c r="G23" t="s">
        <v>109</v>
      </c>
    </row>
    <row r="24" spans="2:10" x14ac:dyDescent="0.2">
      <c r="C24" s="84"/>
      <c r="G24" t="s">
        <v>108</v>
      </c>
    </row>
    <row r="25" spans="2:10" ht="18.75" customHeight="1" x14ac:dyDescent="0.2">
      <c r="B25" s="67" t="s">
        <v>123</v>
      </c>
      <c r="C25" s="83"/>
      <c r="E25" s="67" t="s">
        <v>119</v>
      </c>
      <c r="G25" t="s">
        <v>102</v>
      </c>
    </row>
    <row r="26" spans="2:10" ht="18.75" customHeight="1" x14ac:dyDescent="0.2">
      <c r="B26" s="133" t="s">
        <v>44</v>
      </c>
      <c r="C26" s="136">
        <f>+Jänner!D58</f>
        <v>0</v>
      </c>
      <c r="D26" s="133"/>
      <c r="E26" s="139">
        <f>Jänner!D59</f>
        <v>22</v>
      </c>
      <c r="G26" t="s">
        <v>103</v>
      </c>
    </row>
    <row r="27" spans="2:10" ht="18.75" customHeight="1" x14ac:dyDescent="0.2">
      <c r="B27" s="133" t="s">
        <v>58</v>
      </c>
      <c r="C27" s="136">
        <f>+Februar!D58</f>
        <v>0</v>
      </c>
      <c r="D27" s="133"/>
      <c r="E27" s="136">
        <f>+Februar!D59</f>
        <v>20</v>
      </c>
      <c r="G27" t="s">
        <v>104</v>
      </c>
    </row>
    <row r="28" spans="2:10" ht="18.75" customHeight="1" x14ac:dyDescent="0.25">
      <c r="B28" s="133" t="s">
        <v>59</v>
      </c>
      <c r="C28" s="136">
        <f>+März!D58</f>
        <v>0</v>
      </c>
      <c r="D28" s="133"/>
      <c r="E28" s="136">
        <f>+März!D59</f>
        <v>22</v>
      </c>
      <c r="G28" s="116" t="s">
        <v>134</v>
      </c>
    </row>
    <row r="29" spans="2:10" ht="18.75" customHeight="1" x14ac:dyDescent="0.2">
      <c r="B29" s="133" t="s">
        <v>60</v>
      </c>
      <c r="C29" s="136">
        <f>+April!D58</f>
        <v>0</v>
      </c>
      <c r="D29" s="133"/>
      <c r="E29" s="136">
        <f>+April!D59</f>
        <v>22</v>
      </c>
      <c r="G29" t="s">
        <v>105</v>
      </c>
    </row>
    <row r="30" spans="2:10" ht="18.75" customHeight="1" x14ac:dyDescent="0.2">
      <c r="B30" s="133" t="s">
        <v>61</v>
      </c>
      <c r="C30" s="136">
        <f>+Mai!D58</f>
        <v>0</v>
      </c>
      <c r="D30" s="133"/>
      <c r="E30" s="136">
        <f>+Mai!D59</f>
        <v>21</v>
      </c>
      <c r="G30" s="116" t="s">
        <v>135</v>
      </c>
    </row>
    <row r="31" spans="2:10" ht="18.75" customHeight="1" x14ac:dyDescent="0.2">
      <c r="B31" s="133" t="s">
        <v>62</v>
      </c>
      <c r="C31" s="136">
        <f>+Juni!D50</f>
        <v>0</v>
      </c>
      <c r="D31" s="133"/>
      <c r="E31" s="136">
        <f>+Juni!D51</f>
        <v>22</v>
      </c>
      <c r="G31" s="116" t="s">
        <v>138</v>
      </c>
    </row>
    <row r="32" spans="2:10" ht="18.75" customHeight="1" x14ac:dyDescent="0.2">
      <c r="B32" s="133" t="s">
        <v>63</v>
      </c>
      <c r="C32" s="136">
        <f>+Juli!D58</f>
        <v>0</v>
      </c>
      <c r="D32" s="133"/>
      <c r="E32" s="136">
        <f>+Juli!D59</f>
        <v>23</v>
      </c>
      <c r="G32" s="116" t="s">
        <v>137</v>
      </c>
    </row>
    <row r="33" spans="2:7" ht="18.75" customHeight="1" x14ac:dyDescent="0.2">
      <c r="B33" s="133" t="s">
        <v>64</v>
      </c>
      <c r="C33" s="136">
        <f>+Aug.!D58</f>
        <v>0</v>
      </c>
      <c r="D33" s="133"/>
      <c r="E33" s="136">
        <f>+Aug.!D59</f>
        <v>21</v>
      </c>
      <c r="G33" t="s">
        <v>110</v>
      </c>
    </row>
    <row r="34" spans="2:7" ht="18.75" customHeight="1" x14ac:dyDescent="0.2">
      <c r="B34" s="133" t="s">
        <v>65</v>
      </c>
      <c r="C34" s="136">
        <f>+Sept.!D58</f>
        <v>0</v>
      </c>
      <c r="D34" s="133"/>
      <c r="E34" s="136">
        <f>+Sept.!D59</f>
        <v>22</v>
      </c>
      <c r="G34" t="s">
        <v>120</v>
      </c>
    </row>
    <row r="35" spans="2:7" ht="18.75" customHeight="1" x14ac:dyDescent="0.2">
      <c r="B35" s="133" t="s">
        <v>66</v>
      </c>
      <c r="C35" s="136">
        <f>+Okt.!D58</f>
        <v>0</v>
      </c>
      <c r="D35" s="133"/>
      <c r="E35" s="136">
        <f>+Okt.!D59</f>
        <v>22</v>
      </c>
      <c r="G35" t="s">
        <v>121</v>
      </c>
    </row>
    <row r="36" spans="2:7" ht="18.75" customHeight="1" x14ac:dyDescent="0.2">
      <c r="B36" s="133" t="s">
        <v>67</v>
      </c>
      <c r="C36" s="136">
        <f>+Nov.!D58</f>
        <v>0</v>
      </c>
      <c r="D36" s="133"/>
      <c r="E36" s="136">
        <f>+Nov.!D59</f>
        <v>21</v>
      </c>
      <c r="G36" t="s">
        <v>122</v>
      </c>
    </row>
    <row r="37" spans="2:7" ht="18.75" customHeight="1" x14ac:dyDescent="0.2">
      <c r="B37" s="133" t="s">
        <v>68</v>
      </c>
      <c r="C37" s="136">
        <f>+Dez.!D58</f>
        <v>0</v>
      </c>
      <c r="D37" s="133"/>
      <c r="E37" s="136">
        <f>+Dez.!D59</f>
        <v>23</v>
      </c>
    </row>
    <row r="38" spans="2:7" ht="18.75" customHeight="1" x14ac:dyDescent="0.25">
      <c r="B38" s="140" t="s">
        <v>95</v>
      </c>
      <c r="C38" s="141">
        <f>SUM(C26:C37)</f>
        <v>0</v>
      </c>
      <c r="D38" s="133"/>
      <c r="E38" s="133"/>
    </row>
    <row r="39" spans="2:7" ht="18.75" customHeight="1" x14ac:dyDescent="0.2">
      <c r="B39" s="133"/>
      <c r="C39" s="133"/>
      <c r="D39" s="133"/>
      <c r="E39" s="133"/>
    </row>
    <row r="40" spans="2:7" ht="18.75" customHeight="1" x14ac:dyDescent="0.2"/>
    <row r="41" spans="2:7" ht="18.75" customHeight="1" x14ac:dyDescent="0.2"/>
  </sheetData>
  <sheetProtection password="CF77" sheet="1" objects="1" scenarios="1"/>
  <phoneticPr fontId="0" type="noConversion"/>
  <pageMargins left="0.78740157499999996" right="0.78740157499999996" top="0.984251969" bottom="0.984251969" header="0.4921259845" footer="0.4921259845"/>
  <pageSetup paperSize="9" scale="74" orientation="landscape" horizont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B1:H32"/>
  <sheetViews>
    <sheetView topLeftCell="A7" workbookViewId="0">
      <selection activeCell="C12" sqref="C12"/>
    </sheetView>
  </sheetViews>
  <sheetFormatPr baseColWidth="10" defaultRowHeight="12" x14ac:dyDescent="0.2"/>
  <cols>
    <col min="2" max="2" width="18.42578125" customWidth="1"/>
  </cols>
  <sheetData>
    <row r="1" spans="2:8" ht="15.75" x14ac:dyDescent="0.25">
      <c r="B1" s="201" t="s">
        <v>145</v>
      </c>
      <c r="H1" s="146"/>
    </row>
    <row r="2" spans="2:8" ht="15.75" x14ac:dyDescent="0.25">
      <c r="B2" s="201"/>
      <c r="H2" s="146"/>
    </row>
    <row r="3" spans="2:8" ht="30" x14ac:dyDescent="0.4">
      <c r="B3" s="116" t="s">
        <v>139</v>
      </c>
      <c r="E3" s="147">
        <f>Dez.!R63</f>
        <v>0</v>
      </c>
      <c r="F3" s="116" t="s">
        <v>140</v>
      </c>
    </row>
    <row r="5" spans="2:8" x14ac:dyDescent="0.2">
      <c r="B5" s="205"/>
      <c r="C5" s="205"/>
      <c r="D5" s="205"/>
      <c r="E5" s="205"/>
      <c r="F5" s="205"/>
      <c r="G5" s="205"/>
    </row>
    <row r="7" spans="2:8" ht="20.25" x14ac:dyDescent="0.3">
      <c r="B7" s="196" t="s">
        <v>146</v>
      </c>
      <c r="C7" s="197"/>
      <c r="D7" s="195"/>
      <c r="E7" s="195"/>
    </row>
    <row r="9" spans="2:8" ht="12.75" x14ac:dyDescent="0.2">
      <c r="B9" s="198" t="s">
        <v>147</v>
      </c>
    </row>
    <row r="10" spans="2:8" ht="12.75" x14ac:dyDescent="0.2">
      <c r="B10" s="198" t="s">
        <v>148</v>
      </c>
      <c r="C10" s="200">
        <v>46023</v>
      </c>
    </row>
    <row r="11" spans="2:8" ht="12.75" x14ac:dyDescent="0.2">
      <c r="B11" s="198" t="s">
        <v>149</v>
      </c>
      <c r="C11" s="200">
        <v>46387</v>
      </c>
    </row>
    <row r="12" spans="2:8" ht="12.75" x14ac:dyDescent="0.2">
      <c r="B12" s="198" t="s">
        <v>150</v>
      </c>
    </row>
    <row r="13" spans="2:8" ht="12.75" x14ac:dyDescent="0.2">
      <c r="B13" s="213"/>
      <c r="C13" s="214" t="s">
        <v>178</v>
      </c>
      <c r="D13" s="214" t="s">
        <v>179</v>
      </c>
    </row>
    <row r="14" spans="2:8" ht="12.75" x14ac:dyDescent="0.2">
      <c r="B14" s="213"/>
      <c r="C14" s="214" t="s">
        <v>180</v>
      </c>
      <c r="D14" s="84"/>
    </row>
    <row r="15" spans="2:8" ht="12.75" x14ac:dyDescent="0.2">
      <c r="B15" s="198"/>
    </row>
    <row r="16" spans="2:8" ht="12.75" x14ac:dyDescent="0.2">
      <c r="B16" s="198" t="s">
        <v>151</v>
      </c>
    </row>
    <row r="17" spans="2:6" ht="12.75" x14ac:dyDescent="0.2">
      <c r="B17" s="199" t="s">
        <v>152</v>
      </c>
    </row>
    <row r="19" spans="2:6" ht="15" x14ac:dyDescent="0.2">
      <c r="C19" s="116" t="s">
        <v>153</v>
      </c>
      <c r="E19" s="136">
        <f>Jänner!S9</f>
        <v>0</v>
      </c>
    </row>
    <row r="20" spans="2:6" ht="15" x14ac:dyDescent="0.2">
      <c r="B20" s="133" t="s">
        <v>44</v>
      </c>
      <c r="E20" s="47">
        <f>F20-E19</f>
        <v>0</v>
      </c>
      <c r="F20" s="136">
        <f>+Jänner!S63</f>
        <v>0</v>
      </c>
    </row>
    <row r="21" spans="2:6" ht="15" x14ac:dyDescent="0.2">
      <c r="B21" s="133" t="s">
        <v>58</v>
      </c>
      <c r="E21" s="47">
        <f>F21-F20</f>
        <v>0</v>
      </c>
      <c r="F21" s="136">
        <f>+Februar!S63</f>
        <v>0</v>
      </c>
    </row>
    <row r="22" spans="2:6" ht="15" x14ac:dyDescent="0.2">
      <c r="B22" s="133" t="s">
        <v>59</v>
      </c>
      <c r="E22" s="47">
        <f t="shared" ref="E22:E31" si="0">F22-F21</f>
        <v>0</v>
      </c>
      <c r="F22" s="136">
        <f>+März!S63</f>
        <v>0</v>
      </c>
    </row>
    <row r="23" spans="2:6" ht="15" x14ac:dyDescent="0.2">
      <c r="B23" s="133" t="s">
        <v>60</v>
      </c>
      <c r="E23" s="47">
        <f t="shared" si="0"/>
        <v>0</v>
      </c>
      <c r="F23" s="136">
        <f>+April!S63</f>
        <v>0</v>
      </c>
    </row>
    <row r="24" spans="2:6" ht="15" x14ac:dyDescent="0.2">
      <c r="B24" s="133" t="s">
        <v>61</v>
      </c>
      <c r="E24" s="47">
        <f t="shared" si="0"/>
        <v>0</v>
      </c>
      <c r="F24" s="136">
        <f>+Mai!S63</f>
        <v>0</v>
      </c>
    </row>
    <row r="25" spans="2:6" ht="15" x14ac:dyDescent="0.2">
      <c r="B25" s="133" t="s">
        <v>62</v>
      </c>
      <c r="E25" s="47">
        <f t="shared" si="0"/>
        <v>0</v>
      </c>
      <c r="F25" s="136">
        <f>+Juni!S55</f>
        <v>0</v>
      </c>
    </row>
    <row r="26" spans="2:6" ht="15" x14ac:dyDescent="0.2">
      <c r="B26" s="133" t="s">
        <v>63</v>
      </c>
      <c r="E26" s="47">
        <f t="shared" si="0"/>
        <v>0</v>
      </c>
      <c r="F26" s="136">
        <f>+Juli!S63</f>
        <v>0</v>
      </c>
    </row>
    <row r="27" spans="2:6" ht="15" x14ac:dyDescent="0.2">
      <c r="B27" s="133" t="s">
        <v>64</v>
      </c>
      <c r="E27" s="47">
        <f t="shared" si="0"/>
        <v>0</v>
      </c>
      <c r="F27" s="136">
        <f>+Aug.!S63</f>
        <v>0</v>
      </c>
    </row>
    <row r="28" spans="2:6" ht="15" x14ac:dyDescent="0.2">
      <c r="B28" s="133" t="s">
        <v>65</v>
      </c>
      <c r="E28" s="47">
        <f t="shared" si="0"/>
        <v>0</v>
      </c>
      <c r="F28" s="136">
        <f>+Sept.!S63</f>
        <v>0</v>
      </c>
    </row>
    <row r="29" spans="2:6" ht="15" x14ac:dyDescent="0.2">
      <c r="B29" s="133" t="s">
        <v>66</v>
      </c>
      <c r="E29" s="47">
        <f t="shared" si="0"/>
        <v>0</v>
      </c>
      <c r="F29" s="136">
        <f>+Okt.!S63</f>
        <v>0</v>
      </c>
    </row>
    <row r="30" spans="2:6" ht="15" x14ac:dyDescent="0.2">
      <c r="B30" s="133" t="s">
        <v>67</v>
      </c>
      <c r="E30" s="47">
        <f t="shared" si="0"/>
        <v>0</v>
      </c>
      <c r="F30" s="136">
        <f>+Nov.!S63</f>
        <v>0</v>
      </c>
    </row>
    <row r="31" spans="2:6" ht="15" x14ac:dyDescent="0.2">
      <c r="B31" s="203" t="s">
        <v>68</v>
      </c>
      <c r="E31" s="47">
        <f t="shared" si="0"/>
        <v>0</v>
      </c>
      <c r="F31" s="136">
        <f>+Dez.!S63</f>
        <v>0</v>
      </c>
    </row>
    <row r="32" spans="2:6" ht="26.25" customHeight="1" x14ac:dyDescent="0.35">
      <c r="B32" s="204" t="s">
        <v>154</v>
      </c>
      <c r="E32" s="202">
        <f>Dez.!S63</f>
        <v>0</v>
      </c>
    </row>
  </sheetData>
  <sheetProtection password="CF77" sheet="1" objects="1" scenarios="1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67"/>
  <sheetViews>
    <sheetView tabSelected="1" topLeftCell="A4" zoomScale="80" zoomScaleNormal="80" workbookViewId="0">
      <selection activeCell="J14" sqref="J14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570312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6" width="11.42578125" style="31" hidden="1" customWidth="1"/>
    <col min="37" max="37" width="11.42578125" style="31" customWidth="1"/>
    <col min="38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4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AA5" s="11"/>
    </row>
    <row r="6" spans="1:36" ht="15.75" x14ac:dyDescent="0.2">
      <c r="A6" s="4"/>
      <c r="B6" s="12" t="s">
        <v>17</v>
      </c>
      <c r="C6" s="18" t="s">
        <v>44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71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/>
      <c r="C9" s="106" t="s">
        <v>177</v>
      </c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209"/>
      <c r="S9" s="210"/>
      <c r="T9" s="211"/>
      <c r="U9" s="211"/>
      <c r="V9" s="211"/>
      <c r="W9" s="211"/>
      <c r="X9" s="211"/>
      <c r="Y9" s="212"/>
      <c r="Z9" s="150"/>
      <c r="AA9" s="110"/>
    </row>
    <row r="10" spans="1:36" ht="16.5" customHeight="1" x14ac:dyDescent="0.2">
      <c r="B10" s="35" t="s">
        <v>1</v>
      </c>
      <c r="C10" s="236"/>
      <c r="D10" s="221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2"/>
      <c r="R10" s="153"/>
      <c r="S10" s="180"/>
      <c r="T10" s="154"/>
      <c r="U10" s="154"/>
      <c r="V10" s="154"/>
      <c r="W10" s="154"/>
      <c r="X10" s="155"/>
      <c r="Y10" s="155"/>
      <c r="Z10" s="156"/>
      <c r="AA10" s="14"/>
      <c r="AB10" s="31">
        <f>P10-T10-V10-W10-X10-Y10-R10-U10-S10</f>
        <v>0</v>
      </c>
      <c r="AC10" s="32">
        <f t="shared" ref="AC10:AC16" si="0">IF(AND(J10&gt;=0.1,J10&lt;6),J10+24,IF(J10&gt;12,J10,0))</f>
        <v>0</v>
      </c>
      <c r="AD10" s="31" t="str">
        <f t="shared" ref="AD10:AD16" si="1">IF(E10&gt;6.99,"1","2")</f>
        <v>2</v>
      </c>
      <c r="AE10" s="31" t="str">
        <f t="shared" ref="AE10:AE16" si="2">IF(AC10&lt;18.99,"1","2")</f>
        <v>1</v>
      </c>
      <c r="AF10" s="31" t="str">
        <f t="shared" ref="AF10:AF16" si="3">IF(AC10&gt;=22,"2","1")</f>
        <v>1</v>
      </c>
      <c r="AG10" s="31">
        <f t="shared" ref="AG10:AG16" si="4">AD10+AE10+AF10</f>
        <v>4</v>
      </c>
      <c r="AI10" s="31" t="str">
        <f t="shared" ref="AI10:AI15" si="5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29"/>
      <c r="D11" s="55"/>
      <c r="E11" s="44"/>
      <c r="F11" s="44"/>
      <c r="G11" s="44"/>
      <c r="H11" s="44"/>
      <c r="I11" s="44"/>
      <c r="J11" s="44"/>
      <c r="K11" s="115"/>
      <c r="L11" s="16"/>
      <c r="M11" s="16"/>
      <c r="N11" s="16"/>
      <c r="O11" s="157"/>
      <c r="P11" s="151"/>
      <c r="Q11" s="152"/>
      <c r="R11" s="153"/>
      <c r="S11" s="180"/>
      <c r="T11" s="154"/>
      <c r="U11" s="154"/>
      <c r="V11" s="154"/>
      <c r="W11" s="154"/>
      <c r="X11" s="155"/>
      <c r="Y11" s="155"/>
      <c r="Z11" s="156"/>
      <c r="AA11" s="14"/>
      <c r="AB11" s="31">
        <f t="shared" ref="AB11:AB16" si="6">P11-T11-V11-W11-X11-Y11-R11-U11-S11</f>
        <v>0</v>
      </c>
      <c r="AC11" s="32">
        <f t="shared" si="0"/>
        <v>0</v>
      </c>
      <c r="AD11" s="31" t="str">
        <f t="shared" si="1"/>
        <v>2</v>
      </c>
      <c r="AE11" s="31" t="str">
        <f t="shared" si="2"/>
        <v>1</v>
      </c>
      <c r="AF11" s="31" t="str">
        <f t="shared" si="3"/>
        <v>1</v>
      </c>
      <c r="AG11" s="31">
        <f t="shared" si="4"/>
        <v>4</v>
      </c>
      <c r="AI11" s="31" t="str">
        <f t="shared" si="5"/>
        <v xml:space="preserve"> </v>
      </c>
      <c r="AJ11" s="31" t="str">
        <f t="shared" ref="AJ11:AJ56" si="7">IF(L11&gt;0.5,1," ")</f>
        <v xml:space="preserve"> </v>
      </c>
    </row>
    <row r="12" spans="1:36" ht="16.5" customHeight="1" x14ac:dyDescent="0.2">
      <c r="B12" s="35" t="s">
        <v>2</v>
      </c>
      <c r="C12" s="229"/>
      <c r="D12" s="44"/>
      <c r="E12" s="44"/>
      <c r="F12" s="44"/>
      <c r="G12" s="44"/>
      <c r="H12" s="44"/>
      <c r="I12" s="44"/>
      <c r="J12" s="44"/>
      <c r="K12" s="115"/>
      <c r="L12" s="16"/>
      <c r="M12" s="16" t="str">
        <f t="shared" ref="M12:M16" si="8">IF(L12&gt;12,"§9 AZG! ","-")</f>
        <v>-</v>
      </c>
      <c r="N12" s="16" t="str">
        <f t="shared" ref="N12:N16" si="9">IF(L12&gt;6,IF(K12&lt;0.5,"Pause!","-"),"-")</f>
        <v>-</v>
      </c>
      <c r="O12" s="157"/>
      <c r="P12" s="151"/>
      <c r="Q12" s="152"/>
      <c r="R12" s="153"/>
      <c r="S12" s="180"/>
      <c r="T12" s="154"/>
      <c r="U12" s="154"/>
      <c r="V12" s="154"/>
      <c r="W12" s="154"/>
      <c r="X12" s="155"/>
      <c r="Y12" s="155"/>
      <c r="Z12" s="156" t="str">
        <f t="shared" ref="Z12:Z16" si="10">IF(AB12=0,"Okay","Fehler")</f>
        <v>Okay</v>
      </c>
      <c r="AA12" s="14"/>
      <c r="AB12" s="31">
        <f t="shared" si="6"/>
        <v>0</v>
      </c>
      <c r="AC12" s="32">
        <f t="shared" si="0"/>
        <v>0</v>
      </c>
      <c r="AD12" s="31" t="str">
        <f t="shared" si="1"/>
        <v>2</v>
      </c>
      <c r="AE12" s="31" t="str">
        <f t="shared" si="2"/>
        <v>1</v>
      </c>
      <c r="AF12" s="31" t="str">
        <f t="shared" si="3"/>
        <v>1</v>
      </c>
      <c r="AG12" s="31">
        <f t="shared" si="4"/>
        <v>4</v>
      </c>
      <c r="AI12" s="31" t="str">
        <f t="shared" si="5"/>
        <v xml:space="preserve"> </v>
      </c>
      <c r="AJ12" s="31" t="str">
        <f t="shared" si="7"/>
        <v xml:space="preserve"> </v>
      </c>
    </row>
    <row r="13" spans="1:36" ht="16.5" customHeight="1" x14ac:dyDescent="0.2">
      <c r="B13" s="35" t="s">
        <v>3</v>
      </c>
      <c r="C13" s="237">
        <v>46023</v>
      </c>
      <c r="D13" s="237" t="s">
        <v>42</v>
      </c>
      <c r="E13" s="44">
        <f>Voreingabe!$C$11</f>
        <v>9</v>
      </c>
      <c r="F13" s="44">
        <f>Voreingabe!$E$11</f>
        <v>12</v>
      </c>
      <c r="G13" s="44">
        <f>Voreingabe!$F$11</f>
        <v>12.5</v>
      </c>
      <c r="H13" s="44">
        <f>Voreingabe!$G$11</f>
        <v>0</v>
      </c>
      <c r="I13" s="44">
        <f>Voreingabe!$H$11</f>
        <v>0</v>
      </c>
      <c r="J13" s="44">
        <f>Voreingabe!$D$11</f>
        <v>17</v>
      </c>
      <c r="K13" s="115">
        <f t="shared" ref="K13:K16" si="11">(G13-F13)+(I13-H13)</f>
        <v>0.5</v>
      </c>
      <c r="L13" s="16">
        <f t="shared" ref="L13:L16" si="12">+IF((J13-E13-K13)&gt;=0,(J13-E13-K13),(J13-(E13-24)-K13))</f>
        <v>7.5</v>
      </c>
      <c r="M13" s="16" t="str">
        <f t="shared" si="8"/>
        <v>-</v>
      </c>
      <c r="N13" s="16" t="str">
        <f t="shared" si="9"/>
        <v>-</v>
      </c>
      <c r="O13" s="157">
        <f>Voreingabe!$I$11</f>
        <v>7.5</v>
      </c>
      <c r="P13" s="151">
        <f t="shared" ref="P13:P16" si="13">L13-O13</f>
        <v>0</v>
      </c>
      <c r="Q13" s="152"/>
      <c r="R13" s="153"/>
      <c r="S13" s="180"/>
      <c r="T13" s="154"/>
      <c r="U13" s="154"/>
      <c r="V13" s="154"/>
      <c r="W13" s="154"/>
      <c r="X13" s="155"/>
      <c r="Y13" s="155"/>
      <c r="Z13" s="156" t="str">
        <f t="shared" si="10"/>
        <v>Okay</v>
      </c>
      <c r="AA13" s="14"/>
      <c r="AB13" s="31">
        <f t="shared" si="6"/>
        <v>0</v>
      </c>
      <c r="AC13" s="32">
        <f t="shared" si="0"/>
        <v>17</v>
      </c>
      <c r="AD13" s="31" t="str">
        <f t="shared" si="1"/>
        <v>1</v>
      </c>
      <c r="AE13" s="31" t="str">
        <f t="shared" si="2"/>
        <v>1</v>
      </c>
      <c r="AF13" s="31" t="str">
        <f t="shared" si="3"/>
        <v>1</v>
      </c>
      <c r="AG13" s="31">
        <f t="shared" si="4"/>
        <v>3</v>
      </c>
      <c r="AI13" s="31" t="str">
        <f t="shared" si="5"/>
        <v xml:space="preserve"> </v>
      </c>
      <c r="AJ13" s="31">
        <f t="shared" si="7"/>
        <v>1</v>
      </c>
    </row>
    <row r="14" spans="1:36" ht="16.5" customHeight="1" x14ac:dyDescent="0.2">
      <c r="B14" s="35" t="s">
        <v>5</v>
      </c>
      <c r="C14" s="236">
        <f t="shared" ref="C14:C16" si="14">C13+1</f>
        <v>46024</v>
      </c>
      <c r="D14" s="217"/>
      <c r="E14" s="44">
        <f>Voreingabe!$C$12</f>
        <v>9</v>
      </c>
      <c r="F14" s="44">
        <f>Voreingabe!$E$12</f>
        <v>12</v>
      </c>
      <c r="G14" s="44">
        <f>Voreingabe!$F$12</f>
        <v>12.5</v>
      </c>
      <c r="H14" s="44">
        <f>Voreingabe!$G$12</f>
        <v>0</v>
      </c>
      <c r="I14" s="44">
        <f>Voreingabe!$H$12</f>
        <v>0</v>
      </c>
      <c r="J14" s="44">
        <f>Voreingabe!$D$12</f>
        <v>16</v>
      </c>
      <c r="K14" s="115">
        <f t="shared" si="11"/>
        <v>0.5</v>
      </c>
      <c r="L14" s="16">
        <f t="shared" si="12"/>
        <v>6.5</v>
      </c>
      <c r="M14" s="16" t="str">
        <f t="shared" si="8"/>
        <v>-</v>
      </c>
      <c r="N14" s="16" t="str">
        <f t="shared" si="9"/>
        <v>-</v>
      </c>
      <c r="O14" s="157">
        <f>Voreingabe!$I$12</f>
        <v>6.5</v>
      </c>
      <c r="P14" s="151">
        <f t="shared" si="13"/>
        <v>0</v>
      </c>
      <c r="Q14" s="152"/>
      <c r="R14" s="153"/>
      <c r="S14" s="180"/>
      <c r="T14" s="154"/>
      <c r="U14" s="154"/>
      <c r="V14" s="154"/>
      <c r="W14" s="154"/>
      <c r="X14" s="155"/>
      <c r="Y14" s="155"/>
      <c r="Z14" s="156" t="str">
        <f t="shared" si="10"/>
        <v>Okay</v>
      </c>
      <c r="AA14" s="14"/>
      <c r="AB14" s="31">
        <f t="shared" si="6"/>
        <v>0</v>
      </c>
      <c r="AC14" s="32">
        <f t="shared" si="0"/>
        <v>16</v>
      </c>
      <c r="AD14" s="31" t="str">
        <f t="shared" si="1"/>
        <v>1</v>
      </c>
      <c r="AE14" s="31" t="str">
        <f t="shared" si="2"/>
        <v>1</v>
      </c>
      <c r="AF14" s="31" t="str">
        <f t="shared" si="3"/>
        <v>1</v>
      </c>
      <c r="AG14" s="31">
        <f t="shared" si="4"/>
        <v>3</v>
      </c>
      <c r="AI14" s="31" t="str">
        <f t="shared" si="5"/>
        <v xml:space="preserve"> </v>
      </c>
      <c r="AJ14" s="31">
        <f t="shared" si="7"/>
        <v>1</v>
      </c>
    </row>
    <row r="15" spans="1:36" ht="16.5" customHeight="1" x14ac:dyDescent="0.2">
      <c r="B15" s="36" t="s">
        <v>6</v>
      </c>
      <c r="C15" s="238">
        <f t="shared" si="14"/>
        <v>46025</v>
      </c>
      <c r="D15" s="221"/>
      <c r="E15" s="215">
        <f>Voreingabe!$C$13</f>
        <v>0</v>
      </c>
      <c r="F15" s="44">
        <f>Voreingabe!$E$13</f>
        <v>0</v>
      </c>
      <c r="G15" s="44">
        <f>Voreingabe!$F$13</f>
        <v>0</v>
      </c>
      <c r="H15" s="44">
        <f>Voreingabe!$G$13</f>
        <v>0</v>
      </c>
      <c r="I15" s="44">
        <f>Voreingabe!$H$13</f>
        <v>0</v>
      </c>
      <c r="J15" s="44">
        <f>Voreingabe!$D$13</f>
        <v>0</v>
      </c>
      <c r="K15" s="115">
        <f t="shared" si="11"/>
        <v>0</v>
      </c>
      <c r="L15" s="16">
        <f t="shared" si="12"/>
        <v>0</v>
      </c>
      <c r="M15" s="16" t="str">
        <f t="shared" si="8"/>
        <v>-</v>
      </c>
      <c r="N15" s="16" t="str">
        <f t="shared" si="9"/>
        <v>-</v>
      </c>
      <c r="O15" s="157">
        <f>Voreingabe!$I$13</f>
        <v>0</v>
      </c>
      <c r="P15" s="151">
        <f t="shared" si="13"/>
        <v>0</v>
      </c>
      <c r="Q15" s="152"/>
      <c r="R15" s="153"/>
      <c r="S15" s="180"/>
      <c r="T15" s="154"/>
      <c r="U15" s="154"/>
      <c r="V15" s="154"/>
      <c r="W15" s="154"/>
      <c r="X15" s="155"/>
      <c r="Y15" s="155"/>
      <c r="Z15" s="156" t="str">
        <f t="shared" si="10"/>
        <v>Okay</v>
      </c>
      <c r="AA15" s="14"/>
      <c r="AB15" s="31">
        <f t="shared" si="6"/>
        <v>0</v>
      </c>
      <c r="AC15" s="32">
        <f t="shared" si="0"/>
        <v>0</v>
      </c>
      <c r="AD15" s="31" t="str">
        <f t="shared" si="1"/>
        <v>2</v>
      </c>
      <c r="AE15" s="31" t="str">
        <f t="shared" si="2"/>
        <v>1</v>
      </c>
      <c r="AF15" s="31" t="str">
        <f t="shared" si="3"/>
        <v>1</v>
      </c>
      <c r="AG15" s="31">
        <f t="shared" si="4"/>
        <v>4</v>
      </c>
      <c r="AI15" s="31" t="str">
        <f t="shared" si="5"/>
        <v xml:space="preserve"> </v>
      </c>
      <c r="AJ15" s="31" t="str">
        <f t="shared" si="7"/>
        <v xml:space="preserve"> </v>
      </c>
    </row>
    <row r="16" spans="1:36" ht="16.5" customHeight="1" thickBot="1" x14ac:dyDescent="0.25">
      <c r="B16" s="29" t="s">
        <v>7</v>
      </c>
      <c r="C16" s="231">
        <f t="shared" si="14"/>
        <v>46026</v>
      </c>
      <c r="D16" s="216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si="11"/>
        <v>0</v>
      </c>
      <c r="L16" s="16">
        <f t="shared" si="12"/>
        <v>0</v>
      </c>
      <c r="M16" s="16" t="str">
        <f t="shared" si="8"/>
        <v>-</v>
      </c>
      <c r="N16" s="16" t="str">
        <f t="shared" si="9"/>
        <v>-</v>
      </c>
      <c r="O16" s="157">
        <f>Voreingabe!$I$14</f>
        <v>0</v>
      </c>
      <c r="P16" s="151">
        <f t="shared" si="13"/>
        <v>0</v>
      </c>
      <c r="Q16" s="152" t="str">
        <f t="shared" ref="Q16" si="15">IF(AND((J16-19)&gt;2.99,(J16-E16)&gt;3,J16&gt;19),"JA","-")</f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10"/>
        <v>Okay</v>
      </c>
      <c r="AA16" s="14"/>
      <c r="AB16" s="31">
        <f t="shared" si="6"/>
        <v>0</v>
      </c>
      <c r="AC16" s="32">
        <f t="shared" si="0"/>
        <v>0</v>
      </c>
      <c r="AD16" s="31" t="str">
        <f t="shared" si="1"/>
        <v>2</v>
      </c>
      <c r="AE16" s="31" t="str">
        <f t="shared" si="2"/>
        <v>1</v>
      </c>
      <c r="AF16" s="31" t="str">
        <f t="shared" si="3"/>
        <v>1</v>
      </c>
      <c r="AG16" s="31">
        <f t="shared" si="4"/>
        <v>4</v>
      </c>
      <c r="AI16" s="31" t="s">
        <v>84</v>
      </c>
      <c r="AJ16" s="31" t="str">
        <f t="shared" si="7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14</v>
      </c>
      <c r="M17" s="16" t="str">
        <f>IF(L17&gt;60,"§9 AZG! ","-")</f>
        <v>-</v>
      </c>
      <c r="N17" s="97"/>
      <c r="O17" s="158">
        <f>SUM(O10:O16)</f>
        <v>14</v>
      </c>
      <c r="P17" s="159">
        <f t="shared" ref="P17:P18" si="16"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7">SUM(T10:T16)</f>
        <v>0</v>
      </c>
      <c r="U17" s="161">
        <f t="shared" si="17"/>
        <v>0</v>
      </c>
      <c r="V17" s="161">
        <f t="shared" si="17"/>
        <v>0</v>
      </c>
      <c r="W17" s="161">
        <f t="shared" si="17"/>
        <v>0</v>
      </c>
      <c r="X17" s="161">
        <f t="shared" si="17"/>
        <v>0</v>
      </c>
      <c r="Y17" s="161">
        <f t="shared" si="17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29">
        <f>C16+1</f>
        <v>46027</v>
      </c>
      <c r="D18" s="55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8">(G18-F18)+(I18-H18)</f>
        <v>0.5</v>
      </c>
      <c r="L18" s="16">
        <f t="shared" ref="L18:L40" si="19">+IF((J18-E18-K18)&gt;=0,(J18-E18-K18),(J18-(E18-24)-K18))</f>
        <v>8.5</v>
      </c>
      <c r="M18" s="16" t="str">
        <f t="shared" ref="M18:M24" si="20">IF(L18&gt;12,"§9 AZG! ","-")</f>
        <v>-</v>
      </c>
      <c r="N18" s="16" t="str">
        <f t="shared" ref="N18:N24" si="21">IF(L18&gt;6,IF(K18&lt;0.5,"Pause!","-"),"-")</f>
        <v>-</v>
      </c>
      <c r="O18" s="157">
        <f>Voreingabe!$I$8</f>
        <v>8.5</v>
      </c>
      <c r="P18" s="151">
        <f t="shared" si="16"/>
        <v>0</v>
      </c>
      <c r="Q18" s="152" t="str">
        <f t="shared" ref="Q18:Q24" si="22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3">P18-T18-V18-W18-X18-Y18-R18-U18-S18</f>
        <v>0</v>
      </c>
      <c r="AC18" s="32">
        <f t="shared" ref="AC18:AC24" si="24">IF(AND(J18&gt;=0.1,J18&lt;6),J18+24,IF(J18&gt;12,J18,0))</f>
        <v>18</v>
      </c>
      <c r="AD18" s="31" t="str">
        <f t="shared" ref="AD18:AD24" si="25">IF(E18&gt;6.99,"1","2")</f>
        <v>1</v>
      </c>
      <c r="AE18" s="31" t="str">
        <f t="shared" ref="AE18:AE24" si="26">IF(AC18&lt;18.99,"1","2")</f>
        <v>1</v>
      </c>
      <c r="AF18" s="31" t="str">
        <f t="shared" ref="AF18:AF24" si="27">IF(AC18&gt;=22,"2","1")</f>
        <v>1</v>
      </c>
      <c r="AG18" s="31">
        <f t="shared" ref="AG18:AG24" si="28">AD18+AE18+AF18</f>
        <v>3</v>
      </c>
      <c r="AI18" s="31" t="str">
        <f t="shared" ref="AI18:AI23" si="29">IF(D18="U",1," ")</f>
        <v xml:space="preserve"> </v>
      </c>
      <c r="AJ18" s="31">
        <f t="shared" si="7"/>
        <v>1</v>
      </c>
    </row>
    <row r="19" spans="2:36" ht="16.5" customHeight="1" x14ac:dyDescent="0.2">
      <c r="B19" s="35" t="s">
        <v>4</v>
      </c>
      <c r="C19" s="237">
        <f t="shared" ref="C19:C24" si="30">C18+1</f>
        <v>46028</v>
      </c>
      <c r="D19" s="237" t="s">
        <v>42</v>
      </c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8"/>
        <v>0.5</v>
      </c>
      <c r="L19" s="16">
        <f t="shared" si="19"/>
        <v>8.5</v>
      </c>
      <c r="M19" s="16" t="str">
        <f t="shared" si="20"/>
        <v>-</v>
      </c>
      <c r="N19" s="16" t="str">
        <f t="shared" si="21"/>
        <v>-</v>
      </c>
      <c r="O19" s="157">
        <f>Voreingabe!$I$9</f>
        <v>8.5</v>
      </c>
      <c r="P19" s="151">
        <f t="shared" ref="P19:P24" si="31">L19-O19</f>
        <v>0</v>
      </c>
      <c r="Q19" s="152" t="str">
        <f t="shared" si="22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ref="Z19:Z45" si="32">IF(AB19=0,"Okay","Fehler")</f>
        <v>Okay</v>
      </c>
      <c r="AA19" s="14"/>
      <c r="AB19" s="31">
        <f t="shared" si="23"/>
        <v>0</v>
      </c>
      <c r="AC19" s="32">
        <f t="shared" si="24"/>
        <v>18</v>
      </c>
      <c r="AD19" s="31" t="str">
        <f t="shared" si="25"/>
        <v>1</v>
      </c>
      <c r="AE19" s="31" t="str">
        <f t="shared" si="26"/>
        <v>1</v>
      </c>
      <c r="AF19" s="31" t="str">
        <f t="shared" si="27"/>
        <v>1</v>
      </c>
      <c r="AG19" s="31">
        <f t="shared" si="28"/>
        <v>3</v>
      </c>
      <c r="AI19" s="31" t="str">
        <f t="shared" si="29"/>
        <v xml:space="preserve"> </v>
      </c>
      <c r="AJ19" s="31">
        <f t="shared" si="7"/>
        <v>1</v>
      </c>
    </row>
    <row r="20" spans="2:36" ht="16.5" customHeight="1" x14ac:dyDescent="0.2">
      <c r="B20" s="35" t="s">
        <v>2</v>
      </c>
      <c r="C20" s="236">
        <f t="shared" si="30"/>
        <v>46029</v>
      </c>
      <c r="D20" s="46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8"/>
        <v>0.5</v>
      </c>
      <c r="L20" s="16">
        <f t="shared" si="19"/>
        <v>7.5</v>
      </c>
      <c r="M20" s="16" t="str">
        <f t="shared" si="20"/>
        <v>-</v>
      </c>
      <c r="N20" s="16" t="str">
        <f t="shared" si="21"/>
        <v>-</v>
      </c>
      <c r="O20" s="157">
        <f>Voreingabe!$I$10</f>
        <v>7.5</v>
      </c>
      <c r="P20" s="151">
        <f t="shared" si="31"/>
        <v>0</v>
      </c>
      <c r="Q20" s="152" t="str">
        <f t="shared" si="22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32"/>
        <v>Okay</v>
      </c>
      <c r="AA20" s="14"/>
      <c r="AB20" s="31">
        <f t="shared" si="23"/>
        <v>0</v>
      </c>
      <c r="AC20" s="32">
        <f t="shared" si="24"/>
        <v>17</v>
      </c>
      <c r="AD20" s="31" t="str">
        <f t="shared" si="25"/>
        <v>1</v>
      </c>
      <c r="AE20" s="31" t="str">
        <f t="shared" si="26"/>
        <v>1</v>
      </c>
      <c r="AF20" s="31" t="str">
        <f t="shared" si="27"/>
        <v>1</v>
      </c>
      <c r="AG20" s="31">
        <f t="shared" si="28"/>
        <v>3</v>
      </c>
      <c r="AI20" s="31" t="str">
        <f t="shared" si="29"/>
        <v xml:space="preserve"> </v>
      </c>
      <c r="AJ20" s="31">
        <f t="shared" si="7"/>
        <v>1</v>
      </c>
    </row>
    <row r="21" spans="2:36" ht="16.5" customHeight="1" x14ac:dyDescent="0.2">
      <c r="B21" s="35" t="s">
        <v>3</v>
      </c>
      <c r="C21" s="236">
        <f t="shared" si="30"/>
        <v>46030</v>
      </c>
      <c r="D21" s="46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8"/>
        <v>0.5</v>
      </c>
      <c r="L21" s="16">
        <f t="shared" si="19"/>
        <v>7.5</v>
      </c>
      <c r="M21" s="16" t="str">
        <f t="shared" si="20"/>
        <v>-</v>
      </c>
      <c r="N21" s="16" t="str">
        <f t="shared" si="21"/>
        <v>-</v>
      </c>
      <c r="O21" s="157">
        <f>Voreingabe!$I$11</f>
        <v>7.5</v>
      </c>
      <c r="P21" s="151">
        <f t="shared" si="31"/>
        <v>0</v>
      </c>
      <c r="Q21" s="152" t="str">
        <f t="shared" si="22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32"/>
        <v>Okay</v>
      </c>
      <c r="AA21" s="14"/>
      <c r="AB21" s="31">
        <f t="shared" si="23"/>
        <v>0</v>
      </c>
      <c r="AC21" s="32">
        <f t="shared" si="24"/>
        <v>17</v>
      </c>
      <c r="AD21" s="31" t="str">
        <f t="shared" si="25"/>
        <v>1</v>
      </c>
      <c r="AE21" s="31" t="str">
        <f t="shared" si="26"/>
        <v>1</v>
      </c>
      <c r="AF21" s="31" t="str">
        <f t="shared" si="27"/>
        <v>1</v>
      </c>
      <c r="AG21" s="31">
        <f t="shared" si="28"/>
        <v>3</v>
      </c>
      <c r="AI21" s="31" t="str">
        <f t="shared" si="29"/>
        <v xml:space="preserve"> </v>
      </c>
      <c r="AJ21" s="31">
        <f t="shared" si="7"/>
        <v>1</v>
      </c>
    </row>
    <row r="22" spans="2:36" ht="16.5" customHeight="1" x14ac:dyDescent="0.2">
      <c r="B22" s="35" t="s">
        <v>5</v>
      </c>
      <c r="C22" s="236">
        <f t="shared" si="30"/>
        <v>46031</v>
      </c>
      <c r="D22" s="217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8"/>
        <v>0.5</v>
      </c>
      <c r="L22" s="16">
        <f t="shared" si="19"/>
        <v>6.5</v>
      </c>
      <c r="M22" s="16" t="str">
        <f t="shared" si="20"/>
        <v>-</v>
      </c>
      <c r="N22" s="16" t="str">
        <f t="shared" si="21"/>
        <v>-</v>
      </c>
      <c r="O22" s="157">
        <f>Voreingabe!$I$12</f>
        <v>6.5</v>
      </c>
      <c r="P22" s="151">
        <f t="shared" si="31"/>
        <v>0</v>
      </c>
      <c r="Q22" s="152" t="str">
        <f t="shared" si="22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32"/>
        <v>Okay</v>
      </c>
      <c r="AA22" s="14"/>
      <c r="AB22" s="31">
        <f t="shared" si="23"/>
        <v>0</v>
      </c>
      <c r="AC22" s="32">
        <f t="shared" si="24"/>
        <v>16</v>
      </c>
      <c r="AD22" s="31" t="str">
        <f t="shared" si="25"/>
        <v>1</v>
      </c>
      <c r="AE22" s="31" t="str">
        <f t="shared" si="26"/>
        <v>1</v>
      </c>
      <c r="AF22" s="31" t="str">
        <f t="shared" si="27"/>
        <v>1</v>
      </c>
      <c r="AG22" s="31">
        <f t="shared" si="28"/>
        <v>3</v>
      </c>
      <c r="AI22" s="31" t="str">
        <f t="shared" si="29"/>
        <v xml:space="preserve"> </v>
      </c>
      <c r="AJ22" s="31">
        <f t="shared" si="7"/>
        <v>1</v>
      </c>
    </row>
    <row r="23" spans="2:36" ht="16.5" customHeight="1" x14ac:dyDescent="0.2">
      <c r="B23" s="36" t="s">
        <v>6</v>
      </c>
      <c r="C23" s="229">
        <f t="shared" si="30"/>
        <v>46032</v>
      </c>
      <c r="D23" s="17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8"/>
        <v>0</v>
      </c>
      <c r="L23" s="16">
        <f t="shared" si="19"/>
        <v>0</v>
      </c>
      <c r="M23" s="16" t="str">
        <f t="shared" si="20"/>
        <v>-</v>
      </c>
      <c r="N23" s="16" t="str">
        <f t="shared" si="21"/>
        <v>-</v>
      </c>
      <c r="O23" s="157">
        <f>Voreingabe!$I$13</f>
        <v>0</v>
      </c>
      <c r="P23" s="151">
        <f t="shared" si="31"/>
        <v>0</v>
      </c>
      <c r="Q23" s="152" t="str">
        <f t="shared" si="22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32"/>
        <v>Okay</v>
      </c>
      <c r="AA23" s="14"/>
      <c r="AB23" s="31">
        <f t="shared" si="23"/>
        <v>0</v>
      </c>
      <c r="AC23" s="32">
        <f t="shared" si="24"/>
        <v>0</v>
      </c>
      <c r="AD23" s="31" t="str">
        <f t="shared" si="25"/>
        <v>2</v>
      </c>
      <c r="AE23" s="31" t="str">
        <f t="shared" si="26"/>
        <v>1</v>
      </c>
      <c r="AF23" s="31" t="str">
        <f t="shared" si="27"/>
        <v>1</v>
      </c>
      <c r="AG23" s="31">
        <f t="shared" si="28"/>
        <v>4</v>
      </c>
      <c r="AI23" s="31" t="str">
        <f t="shared" si="29"/>
        <v xml:space="preserve"> </v>
      </c>
      <c r="AJ23" s="31" t="str">
        <f t="shared" si="7"/>
        <v xml:space="preserve"> </v>
      </c>
    </row>
    <row r="24" spans="2:36" ht="16.5" customHeight="1" thickBot="1" x14ac:dyDescent="0.25">
      <c r="B24" s="29" t="s">
        <v>7</v>
      </c>
      <c r="C24" s="231">
        <f t="shared" si="30"/>
        <v>46033</v>
      </c>
      <c r="D24" s="20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8"/>
        <v>0</v>
      </c>
      <c r="L24" s="16">
        <f t="shared" si="19"/>
        <v>0</v>
      </c>
      <c r="M24" s="16" t="str">
        <f t="shared" si="20"/>
        <v>-</v>
      </c>
      <c r="N24" s="16" t="str">
        <f t="shared" si="21"/>
        <v>-</v>
      </c>
      <c r="O24" s="157">
        <f>Voreingabe!$I$14</f>
        <v>0</v>
      </c>
      <c r="P24" s="151">
        <f t="shared" si="31"/>
        <v>0</v>
      </c>
      <c r="Q24" s="152" t="str">
        <f t="shared" si="22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32"/>
        <v>Okay</v>
      </c>
      <c r="AA24" s="14"/>
      <c r="AB24" s="31">
        <f t="shared" si="23"/>
        <v>0</v>
      </c>
      <c r="AC24" s="32">
        <f t="shared" si="24"/>
        <v>0</v>
      </c>
      <c r="AD24" s="31" t="str">
        <f t="shared" si="25"/>
        <v>2</v>
      </c>
      <c r="AE24" s="31" t="str">
        <f t="shared" si="26"/>
        <v>1</v>
      </c>
      <c r="AF24" s="31" t="str">
        <f t="shared" si="27"/>
        <v>1</v>
      </c>
      <c r="AG24" s="31">
        <f t="shared" si="28"/>
        <v>4</v>
      </c>
      <c r="AI24" s="31" t="s">
        <v>84</v>
      </c>
      <c r="AJ24" s="31" t="str">
        <f t="shared" si="7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113"/>
      <c r="E25" s="89"/>
      <c r="F25" s="90"/>
      <c r="G25" s="90"/>
      <c r="H25" s="90"/>
      <c r="I25" s="90"/>
      <c r="J25" s="90" t="s">
        <v>84</v>
      </c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3">SUM(R18:R24)</f>
        <v>0</v>
      </c>
      <c r="S25" s="161">
        <f t="shared" si="33"/>
        <v>0</v>
      </c>
      <c r="T25" s="161">
        <f t="shared" si="33"/>
        <v>0</v>
      </c>
      <c r="U25" s="161">
        <f t="shared" si="33"/>
        <v>0</v>
      </c>
      <c r="V25" s="161">
        <f t="shared" si="33"/>
        <v>0</v>
      </c>
      <c r="W25" s="161">
        <f t="shared" si="33"/>
        <v>0</v>
      </c>
      <c r="X25" s="161">
        <f t="shared" si="33"/>
        <v>0</v>
      </c>
      <c r="Y25" s="161">
        <f t="shared" si="33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39">
        <f>C24+1</f>
        <v>46034</v>
      </c>
      <c r="D26" s="27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4">(G26-F26)+(I26-H26)</f>
        <v>0.5</v>
      </c>
      <c r="L26" s="16">
        <f t="shared" si="19"/>
        <v>8.5</v>
      </c>
      <c r="M26" s="16" t="str">
        <f t="shared" ref="M26:M32" si="35">IF(L26&gt;12,"§9 AZG! ","-")</f>
        <v>-</v>
      </c>
      <c r="N26" s="16" t="str">
        <f t="shared" ref="N26:N44" si="36">IF(L26&gt;6,IF(K26&lt;0.5,"Pause!","-"),"-")</f>
        <v>-</v>
      </c>
      <c r="O26" s="157">
        <f>Voreingabe!$I$8</f>
        <v>8.5</v>
      </c>
      <c r="P26" s="151">
        <f>L26-O26</f>
        <v>0</v>
      </c>
      <c r="Q26" s="152" t="str">
        <f t="shared" ref="Q26:Q32" si="37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8">P26-T26-V26-W26-X26-Y26-R26-U26-S26</f>
        <v>0</v>
      </c>
      <c r="AC26" s="32">
        <f t="shared" ref="AC26:AC32" si="39">IF(AND(J26&gt;=0.1,J26&lt;6),J26+24,IF(J26&gt;12,J26,0))</f>
        <v>18</v>
      </c>
      <c r="AD26" s="31" t="str">
        <f t="shared" ref="AD26:AD32" si="40">IF(E26&gt;6.99,"1","2")</f>
        <v>1</v>
      </c>
      <c r="AE26" s="31" t="str">
        <f t="shared" ref="AE26:AE32" si="41">IF(AC26&lt;18.99,"1","2")</f>
        <v>1</v>
      </c>
      <c r="AF26" s="31" t="str">
        <f t="shared" ref="AF26:AF32" si="42">IF(AC26&gt;=22,"2","1")</f>
        <v>1</v>
      </c>
      <c r="AG26" s="31">
        <f t="shared" ref="AG26:AG32" si="43">AD26+AE26+AF26</f>
        <v>3</v>
      </c>
      <c r="AI26" s="31" t="str">
        <f t="shared" ref="AI26:AI31" si="44">IF(D26="U",1," ")</f>
        <v xml:space="preserve"> </v>
      </c>
      <c r="AJ26" s="31">
        <f t="shared" si="7"/>
        <v>1</v>
      </c>
    </row>
    <row r="27" spans="2:36" ht="16.5" customHeight="1" x14ac:dyDescent="0.2">
      <c r="B27" s="35" t="s">
        <v>4</v>
      </c>
      <c r="C27" s="229">
        <f t="shared" ref="C27:C32" si="45">C26+1</f>
        <v>46035</v>
      </c>
      <c r="D27" s="17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4"/>
        <v>0.5</v>
      </c>
      <c r="L27" s="16">
        <f t="shared" si="19"/>
        <v>8.5</v>
      </c>
      <c r="M27" s="16" t="str">
        <f t="shared" si="35"/>
        <v>-</v>
      </c>
      <c r="N27" s="16" t="str">
        <f t="shared" si="36"/>
        <v>-</v>
      </c>
      <c r="O27" s="157">
        <f>Voreingabe!$I$9</f>
        <v>8.5</v>
      </c>
      <c r="P27" s="151">
        <f t="shared" ref="P27:P32" si="46">L27-O27</f>
        <v>0</v>
      </c>
      <c r="Q27" s="152" t="str">
        <f t="shared" si="37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32"/>
        <v>Okay</v>
      </c>
      <c r="AA27" s="14"/>
      <c r="AB27" s="31">
        <f t="shared" si="38"/>
        <v>0</v>
      </c>
      <c r="AC27" s="32">
        <f t="shared" si="39"/>
        <v>18</v>
      </c>
      <c r="AD27" s="31" t="str">
        <f t="shared" si="40"/>
        <v>1</v>
      </c>
      <c r="AE27" s="31" t="str">
        <f t="shared" si="41"/>
        <v>1</v>
      </c>
      <c r="AF27" s="31" t="str">
        <f t="shared" si="42"/>
        <v>1</v>
      </c>
      <c r="AG27" s="31">
        <f t="shared" si="43"/>
        <v>3</v>
      </c>
      <c r="AI27" s="31" t="str">
        <f t="shared" si="44"/>
        <v xml:space="preserve"> </v>
      </c>
      <c r="AJ27" s="31">
        <f t="shared" si="7"/>
        <v>1</v>
      </c>
    </row>
    <row r="28" spans="2:36" ht="16.5" customHeight="1" x14ac:dyDescent="0.2">
      <c r="B28" s="35" t="s">
        <v>2</v>
      </c>
      <c r="C28" s="229">
        <f t="shared" si="45"/>
        <v>46036</v>
      </c>
      <c r="D28" s="17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4"/>
        <v>0.5</v>
      </c>
      <c r="L28" s="16">
        <f t="shared" si="19"/>
        <v>7.5</v>
      </c>
      <c r="M28" s="16" t="str">
        <f t="shared" si="35"/>
        <v>-</v>
      </c>
      <c r="N28" s="16" t="str">
        <f t="shared" si="36"/>
        <v>-</v>
      </c>
      <c r="O28" s="157">
        <f>Voreingabe!$I$10</f>
        <v>7.5</v>
      </c>
      <c r="P28" s="151">
        <f t="shared" si="46"/>
        <v>0</v>
      </c>
      <c r="Q28" s="152" t="str">
        <f t="shared" si="37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32"/>
        <v>Okay</v>
      </c>
      <c r="AA28" s="14"/>
      <c r="AB28" s="31">
        <f t="shared" si="38"/>
        <v>0</v>
      </c>
      <c r="AC28" s="32">
        <f t="shared" si="39"/>
        <v>17</v>
      </c>
      <c r="AD28" s="31" t="str">
        <f t="shared" si="40"/>
        <v>1</v>
      </c>
      <c r="AE28" s="31" t="str">
        <f t="shared" si="41"/>
        <v>1</v>
      </c>
      <c r="AF28" s="31" t="str">
        <f t="shared" si="42"/>
        <v>1</v>
      </c>
      <c r="AG28" s="31">
        <f t="shared" si="43"/>
        <v>3</v>
      </c>
      <c r="AI28" s="31" t="str">
        <f t="shared" si="44"/>
        <v xml:space="preserve"> </v>
      </c>
      <c r="AJ28" s="31">
        <f t="shared" si="7"/>
        <v>1</v>
      </c>
    </row>
    <row r="29" spans="2:36" ht="16.5" customHeight="1" x14ac:dyDescent="0.2">
      <c r="B29" s="35" t="s">
        <v>3</v>
      </c>
      <c r="C29" s="229">
        <f t="shared" si="45"/>
        <v>46037</v>
      </c>
      <c r="D29" s="17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4"/>
        <v>0.5</v>
      </c>
      <c r="L29" s="16">
        <f t="shared" si="19"/>
        <v>7.5</v>
      </c>
      <c r="M29" s="16" t="str">
        <f t="shared" si="35"/>
        <v>-</v>
      </c>
      <c r="N29" s="16" t="str">
        <f t="shared" si="36"/>
        <v>-</v>
      </c>
      <c r="O29" s="157">
        <f>Voreingabe!$I$11</f>
        <v>7.5</v>
      </c>
      <c r="P29" s="151">
        <f t="shared" si="46"/>
        <v>0</v>
      </c>
      <c r="Q29" s="152" t="str">
        <f t="shared" si="37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32"/>
        <v>Okay</v>
      </c>
      <c r="AA29" s="14"/>
      <c r="AB29" s="31">
        <f t="shared" si="38"/>
        <v>0</v>
      </c>
      <c r="AC29" s="32">
        <f t="shared" si="39"/>
        <v>17</v>
      </c>
      <c r="AD29" s="31" t="str">
        <f t="shared" si="40"/>
        <v>1</v>
      </c>
      <c r="AE29" s="31" t="str">
        <f t="shared" si="41"/>
        <v>1</v>
      </c>
      <c r="AF29" s="31" t="str">
        <f t="shared" si="42"/>
        <v>1</v>
      </c>
      <c r="AG29" s="31">
        <f t="shared" si="43"/>
        <v>3</v>
      </c>
      <c r="AI29" s="31" t="str">
        <f t="shared" si="44"/>
        <v xml:space="preserve"> </v>
      </c>
      <c r="AJ29" s="31">
        <f t="shared" si="7"/>
        <v>1</v>
      </c>
    </row>
    <row r="30" spans="2:36" ht="16.5" customHeight="1" x14ac:dyDescent="0.2">
      <c r="B30" s="35" t="s">
        <v>5</v>
      </c>
      <c r="C30" s="229">
        <f t="shared" si="45"/>
        <v>46038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4"/>
        <v>0.5</v>
      </c>
      <c r="L30" s="16">
        <f t="shared" si="19"/>
        <v>6.5</v>
      </c>
      <c r="M30" s="16" t="str">
        <f t="shared" si="35"/>
        <v>-</v>
      </c>
      <c r="N30" s="16" t="str">
        <f t="shared" si="36"/>
        <v>-</v>
      </c>
      <c r="O30" s="157">
        <f>Voreingabe!$I$12</f>
        <v>6.5</v>
      </c>
      <c r="P30" s="151">
        <f t="shared" si="46"/>
        <v>0</v>
      </c>
      <c r="Q30" s="152" t="str">
        <f t="shared" si="37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32"/>
        <v>Okay</v>
      </c>
      <c r="AA30" s="14"/>
      <c r="AB30" s="31">
        <f t="shared" si="38"/>
        <v>0</v>
      </c>
      <c r="AC30" s="32">
        <f t="shared" si="39"/>
        <v>16</v>
      </c>
      <c r="AD30" s="31" t="str">
        <f t="shared" si="40"/>
        <v>1</v>
      </c>
      <c r="AE30" s="31" t="str">
        <f t="shared" si="41"/>
        <v>1</v>
      </c>
      <c r="AF30" s="31" t="str">
        <f t="shared" si="42"/>
        <v>1</v>
      </c>
      <c r="AG30" s="31">
        <f t="shared" si="43"/>
        <v>3</v>
      </c>
      <c r="AI30" s="31" t="str">
        <f t="shared" si="44"/>
        <v xml:space="preserve"> </v>
      </c>
      <c r="AJ30" s="31">
        <f t="shared" si="7"/>
        <v>1</v>
      </c>
    </row>
    <row r="31" spans="2:36" ht="16.5" customHeight="1" x14ac:dyDescent="0.2">
      <c r="B31" s="36" t="s">
        <v>6</v>
      </c>
      <c r="C31" s="229">
        <f t="shared" si="45"/>
        <v>46039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4"/>
        <v>0</v>
      </c>
      <c r="L31" s="16">
        <f t="shared" si="19"/>
        <v>0</v>
      </c>
      <c r="M31" s="16" t="str">
        <f t="shared" si="35"/>
        <v>-</v>
      </c>
      <c r="N31" s="16" t="str">
        <f t="shared" si="36"/>
        <v>-</v>
      </c>
      <c r="O31" s="157">
        <f>Voreingabe!$I$13</f>
        <v>0</v>
      </c>
      <c r="P31" s="151">
        <f t="shared" si="46"/>
        <v>0</v>
      </c>
      <c r="Q31" s="152" t="str">
        <f t="shared" si="37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32"/>
        <v>Okay</v>
      </c>
      <c r="AA31" s="14"/>
      <c r="AB31" s="31">
        <f t="shared" si="38"/>
        <v>0</v>
      </c>
      <c r="AC31" s="32">
        <f t="shared" si="39"/>
        <v>0</v>
      </c>
      <c r="AD31" s="31" t="str">
        <f t="shared" si="40"/>
        <v>2</v>
      </c>
      <c r="AE31" s="31" t="str">
        <f t="shared" si="41"/>
        <v>1</v>
      </c>
      <c r="AF31" s="31" t="str">
        <f t="shared" si="42"/>
        <v>1</v>
      </c>
      <c r="AG31" s="31">
        <f t="shared" si="43"/>
        <v>4</v>
      </c>
      <c r="AI31" s="31" t="str">
        <f t="shared" si="44"/>
        <v xml:space="preserve"> </v>
      </c>
      <c r="AJ31" s="31" t="str">
        <f t="shared" si="7"/>
        <v xml:space="preserve"> </v>
      </c>
    </row>
    <row r="32" spans="2:36" ht="16.5" customHeight="1" thickBot="1" x14ac:dyDescent="0.25">
      <c r="B32" s="29" t="s">
        <v>7</v>
      </c>
      <c r="C32" s="231">
        <f t="shared" si="45"/>
        <v>46040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4"/>
        <v>0</v>
      </c>
      <c r="L32" s="16">
        <f t="shared" si="19"/>
        <v>0</v>
      </c>
      <c r="M32" s="16" t="str">
        <f t="shared" si="35"/>
        <v>-</v>
      </c>
      <c r="N32" s="16" t="str">
        <f t="shared" si="36"/>
        <v>-</v>
      </c>
      <c r="O32" s="157">
        <f>Voreingabe!$I$14</f>
        <v>0</v>
      </c>
      <c r="P32" s="151">
        <f t="shared" si="46"/>
        <v>0</v>
      </c>
      <c r="Q32" s="152" t="str">
        <f t="shared" si="37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32"/>
        <v>Okay</v>
      </c>
      <c r="AA32" s="14"/>
      <c r="AB32" s="31">
        <f t="shared" si="38"/>
        <v>0</v>
      </c>
      <c r="AC32" s="32">
        <f t="shared" si="39"/>
        <v>0</v>
      </c>
      <c r="AD32" s="31" t="str">
        <f t="shared" si="40"/>
        <v>2</v>
      </c>
      <c r="AE32" s="31" t="str">
        <f t="shared" si="41"/>
        <v>1</v>
      </c>
      <c r="AF32" s="31" t="str">
        <f t="shared" si="42"/>
        <v>1</v>
      </c>
      <c r="AG32" s="31">
        <f t="shared" si="43"/>
        <v>4</v>
      </c>
      <c r="AI32" s="31" t="s">
        <v>84</v>
      </c>
      <c r="AJ32" s="31" t="str">
        <f t="shared" si="7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 t="s">
        <v>84</v>
      </c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7">SUM(R26:R32)</f>
        <v>0</v>
      </c>
      <c r="S33" s="161">
        <f t="shared" si="47"/>
        <v>0</v>
      </c>
      <c r="T33" s="161">
        <f t="shared" si="47"/>
        <v>0</v>
      </c>
      <c r="U33" s="161">
        <f t="shared" si="47"/>
        <v>0</v>
      </c>
      <c r="V33" s="161">
        <f t="shared" si="47"/>
        <v>0</v>
      </c>
      <c r="W33" s="161">
        <f t="shared" si="47"/>
        <v>0</v>
      </c>
      <c r="X33" s="161">
        <f t="shared" si="47"/>
        <v>0</v>
      </c>
      <c r="Y33" s="161">
        <f t="shared" si="47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46041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8">(G34-F34)+(I34-H34)</f>
        <v>0.5</v>
      </c>
      <c r="L34" s="16">
        <f t="shared" si="19"/>
        <v>8.5</v>
      </c>
      <c r="M34" s="16" t="str">
        <f t="shared" ref="M34:M40" si="49">IF(L34&gt;12,"§9 AZG! ","-")</f>
        <v>-</v>
      </c>
      <c r="N34" s="16" t="str">
        <f t="shared" si="36"/>
        <v>-</v>
      </c>
      <c r="O34" s="157">
        <f>Voreingabe!$I$8</f>
        <v>8.5</v>
      </c>
      <c r="P34" s="151">
        <f>L34-O34</f>
        <v>0</v>
      </c>
      <c r="Q34" s="152" t="str">
        <f t="shared" ref="Q34:Q40" si="50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51">P34-T34-V34-W34-X34-Y34-R34-U34-S34</f>
        <v>0</v>
      </c>
      <c r="AC34" s="32">
        <f t="shared" ref="AC34:AC40" si="52">IF(AND(J34&gt;=0.1,J34&lt;6),J34+24,IF(J34&gt;12,J34,0))</f>
        <v>18</v>
      </c>
      <c r="AD34" s="31" t="str">
        <f t="shared" ref="AD34:AD40" si="53">IF(E34&gt;6.99,"1","2")</f>
        <v>1</v>
      </c>
      <c r="AE34" s="31" t="str">
        <f t="shared" ref="AE34:AE40" si="54">IF(AC34&lt;18.99,"1","2")</f>
        <v>1</v>
      </c>
      <c r="AF34" s="31" t="str">
        <f t="shared" ref="AF34:AF40" si="55">IF(AC34&gt;=22,"2","1")</f>
        <v>1</v>
      </c>
      <c r="AG34" s="31">
        <f t="shared" ref="AG34:AG40" si="56">AD34+AE34+AF34</f>
        <v>3</v>
      </c>
      <c r="AI34" s="31" t="str">
        <f t="shared" ref="AI34:AI39" si="57">IF(D34="U",1," ")</f>
        <v xml:space="preserve"> </v>
      </c>
      <c r="AJ34" s="31">
        <f t="shared" si="7"/>
        <v>1</v>
      </c>
    </row>
    <row r="35" spans="2:36" ht="16.5" customHeight="1" x14ac:dyDescent="0.2">
      <c r="B35" s="35" t="s">
        <v>4</v>
      </c>
      <c r="C35" s="229">
        <f t="shared" ref="C35:C40" si="58">C34+1</f>
        <v>46042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8"/>
        <v>0.5</v>
      </c>
      <c r="L35" s="16">
        <f t="shared" si="19"/>
        <v>8.5</v>
      </c>
      <c r="M35" s="16" t="str">
        <f t="shared" si="49"/>
        <v>-</v>
      </c>
      <c r="N35" s="16" t="str">
        <f t="shared" si="36"/>
        <v>-</v>
      </c>
      <c r="O35" s="157">
        <f>Voreingabe!$I$9</f>
        <v>8.5</v>
      </c>
      <c r="P35" s="151">
        <f t="shared" ref="P35:P40" si="59">L35-O35</f>
        <v>0</v>
      </c>
      <c r="Q35" s="152" t="str">
        <f t="shared" si="50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32"/>
        <v>Okay</v>
      </c>
      <c r="AA35" s="14"/>
      <c r="AB35" s="31">
        <f t="shared" si="51"/>
        <v>0</v>
      </c>
      <c r="AC35" s="32">
        <f t="shared" si="52"/>
        <v>18</v>
      </c>
      <c r="AD35" s="31" t="str">
        <f t="shared" si="53"/>
        <v>1</v>
      </c>
      <c r="AE35" s="31" t="str">
        <f t="shared" si="54"/>
        <v>1</v>
      </c>
      <c r="AF35" s="31" t="str">
        <f t="shared" si="55"/>
        <v>1</v>
      </c>
      <c r="AG35" s="31">
        <f t="shared" si="56"/>
        <v>3</v>
      </c>
      <c r="AI35" s="31" t="str">
        <f t="shared" si="57"/>
        <v xml:space="preserve"> </v>
      </c>
      <c r="AJ35" s="31">
        <f t="shared" si="7"/>
        <v>1</v>
      </c>
    </row>
    <row r="36" spans="2:36" ht="16.5" customHeight="1" x14ac:dyDescent="0.2">
      <c r="B36" s="35" t="s">
        <v>2</v>
      </c>
      <c r="C36" s="229">
        <f t="shared" si="58"/>
        <v>46043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8"/>
        <v>0.5</v>
      </c>
      <c r="L36" s="16">
        <f t="shared" si="19"/>
        <v>7.5</v>
      </c>
      <c r="M36" s="16" t="str">
        <f t="shared" si="49"/>
        <v>-</v>
      </c>
      <c r="N36" s="16" t="str">
        <f t="shared" si="36"/>
        <v>-</v>
      </c>
      <c r="O36" s="157">
        <f>Voreingabe!$I$10</f>
        <v>7.5</v>
      </c>
      <c r="P36" s="151">
        <f t="shared" si="59"/>
        <v>0</v>
      </c>
      <c r="Q36" s="152" t="str">
        <f t="shared" si="50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32"/>
        <v>Okay</v>
      </c>
      <c r="AA36" s="14"/>
      <c r="AB36" s="31">
        <f t="shared" si="51"/>
        <v>0</v>
      </c>
      <c r="AC36" s="32">
        <f t="shared" si="52"/>
        <v>17</v>
      </c>
      <c r="AD36" s="31" t="str">
        <f t="shared" si="53"/>
        <v>1</v>
      </c>
      <c r="AE36" s="31" t="str">
        <f t="shared" si="54"/>
        <v>1</v>
      </c>
      <c r="AF36" s="31" t="str">
        <f t="shared" si="55"/>
        <v>1</v>
      </c>
      <c r="AG36" s="31">
        <f t="shared" si="56"/>
        <v>3</v>
      </c>
      <c r="AI36" s="31" t="str">
        <f t="shared" si="57"/>
        <v xml:space="preserve"> </v>
      </c>
      <c r="AJ36" s="31">
        <f t="shared" si="7"/>
        <v>1</v>
      </c>
    </row>
    <row r="37" spans="2:36" ht="16.5" customHeight="1" x14ac:dyDescent="0.2">
      <c r="B37" s="35" t="s">
        <v>3</v>
      </c>
      <c r="C37" s="229">
        <f t="shared" si="58"/>
        <v>46044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8"/>
        <v>0.5</v>
      </c>
      <c r="L37" s="16">
        <f t="shared" si="19"/>
        <v>7.5</v>
      </c>
      <c r="M37" s="16" t="str">
        <f t="shared" si="49"/>
        <v>-</v>
      </c>
      <c r="N37" s="16" t="str">
        <f t="shared" si="36"/>
        <v>-</v>
      </c>
      <c r="O37" s="157">
        <f>Voreingabe!$I$11</f>
        <v>7.5</v>
      </c>
      <c r="P37" s="151">
        <f t="shared" si="59"/>
        <v>0</v>
      </c>
      <c r="Q37" s="152" t="str">
        <f t="shared" si="50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32"/>
        <v>Okay</v>
      </c>
      <c r="AA37" s="14"/>
      <c r="AB37" s="31">
        <f t="shared" si="51"/>
        <v>0</v>
      </c>
      <c r="AC37" s="32">
        <f t="shared" si="52"/>
        <v>17</v>
      </c>
      <c r="AD37" s="31" t="str">
        <f t="shared" si="53"/>
        <v>1</v>
      </c>
      <c r="AE37" s="31" t="str">
        <f t="shared" si="54"/>
        <v>1</v>
      </c>
      <c r="AF37" s="31" t="str">
        <f t="shared" si="55"/>
        <v>1</v>
      </c>
      <c r="AG37" s="31">
        <f t="shared" si="56"/>
        <v>3</v>
      </c>
      <c r="AI37" s="31" t="str">
        <f t="shared" si="57"/>
        <v xml:space="preserve"> </v>
      </c>
      <c r="AJ37" s="31">
        <f t="shared" si="7"/>
        <v>1</v>
      </c>
    </row>
    <row r="38" spans="2:36" ht="16.5" customHeight="1" x14ac:dyDescent="0.2">
      <c r="B38" s="35" t="s">
        <v>5</v>
      </c>
      <c r="C38" s="229">
        <f t="shared" si="58"/>
        <v>46045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8"/>
        <v>0.5</v>
      </c>
      <c r="L38" s="16">
        <f t="shared" si="19"/>
        <v>6.5</v>
      </c>
      <c r="M38" s="16" t="str">
        <f t="shared" si="49"/>
        <v>-</v>
      </c>
      <c r="N38" s="16" t="str">
        <f t="shared" si="36"/>
        <v>-</v>
      </c>
      <c r="O38" s="157">
        <f>Voreingabe!$I$12</f>
        <v>6.5</v>
      </c>
      <c r="P38" s="151">
        <f t="shared" si="59"/>
        <v>0</v>
      </c>
      <c r="Q38" s="152" t="str">
        <f t="shared" si="50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32"/>
        <v>Okay</v>
      </c>
      <c r="AA38" s="14"/>
      <c r="AB38" s="31">
        <f t="shared" si="51"/>
        <v>0</v>
      </c>
      <c r="AC38" s="32">
        <f t="shared" si="52"/>
        <v>16</v>
      </c>
      <c r="AD38" s="31" t="str">
        <f t="shared" si="53"/>
        <v>1</v>
      </c>
      <c r="AE38" s="31" t="str">
        <f t="shared" si="54"/>
        <v>1</v>
      </c>
      <c r="AF38" s="31" t="str">
        <f t="shared" si="55"/>
        <v>1</v>
      </c>
      <c r="AG38" s="31">
        <f t="shared" si="56"/>
        <v>3</v>
      </c>
      <c r="AI38" s="31" t="str">
        <f t="shared" si="57"/>
        <v xml:space="preserve"> </v>
      </c>
      <c r="AJ38" s="31">
        <f t="shared" si="7"/>
        <v>1</v>
      </c>
    </row>
    <row r="39" spans="2:36" ht="16.5" customHeight="1" x14ac:dyDescent="0.2">
      <c r="B39" s="36" t="s">
        <v>6</v>
      </c>
      <c r="C39" s="229">
        <f t="shared" si="58"/>
        <v>46046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8"/>
        <v>0</v>
      </c>
      <c r="L39" s="16">
        <f t="shared" si="19"/>
        <v>0</v>
      </c>
      <c r="M39" s="16" t="str">
        <f t="shared" si="49"/>
        <v>-</v>
      </c>
      <c r="N39" s="16" t="str">
        <f t="shared" si="36"/>
        <v>-</v>
      </c>
      <c r="O39" s="157">
        <f>Voreingabe!$I$13</f>
        <v>0</v>
      </c>
      <c r="P39" s="151">
        <f t="shared" si="59"/>
        <v>0</v>
      </c>
      <c r="Q39" s="152" t="str">
        <f t="shared" si="50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32"/>
        <v>Okay</v>
      </c>
      <c r="AA39" s="14"/>
      <c r="AB39" s="31">
        <f t="shared" si="51"/>
        <v>0</v>
      </c>
      <c r="AC39" s="32">
        <f t="shared" si="52"/>
        <v>0</v>
      </c>
      <c r="AD39" s="31" t="str">
        <f t="shared" si="53"/>
        <v>2</v>
      </c>
      <c r="AE39" s="31" t="str">
        <f t="shared" si="54"/>
        <v>1</v>
      </c>
      <c r="AF39" s="31" t="str">
        <f t="shared" si="55"/>
        <v>1</v>
      </c>
      <c r="AG39" s="31">
        <f t="shared" si="56"/>
        <v>4</v>
      </c>
      <c r="AI39" s="31" t="str">
        <f t="shared" si="57"/>
        <v xml:space="preserve"> </v>
      </c>
      <c r="AJ39" s="31" t="str">
        <f t="shared" si="7"/>
        <v xml:space="preserve"> </v>
      </c>
    </row>
    <row r="40" spans="2:36" ht="16.5" customHeight="1" thickBot="1" x14ac:dyDescent="0.25">
      <c r="B40" s="29" t="s">
        <v>7</v>
      </c>
      <c r="C40" s="231">
        <f t="shared" si="58"/>
        <v>46047</v>
      </c>
      <c r="D40" s="20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8"/>
        <v>0</v>
      </c>
      <c r="L40" s="16">
        <f t="shared" si="19"/>
        <v>0</v>
      </c>
      <c r="M40" s="16" t="str">
        <f t="shared" si="49"/>
        <v>-</v>
      </c>
      <c r="N40" s="16" t="str">
        <f t="shared" si="36"/>
        <v>-</v>
      </c>
      <c r="O40" s="157">
        <f>Voreingabe!$I$14</f>
        <v>0</v>
      </c>
      <c r="P40" s="151">
        <f t="shared" si="59"/>
        <v>0</v>
      </c>
      <c r="Q40" s="152" t="str">
        <f t="shared" si="50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32"/>
        <v>Okay</v>
      </c>
      <c r="AA40" s="14"/>
      <c r="AB40" s="31">
        <f t="shared" si="51"/>
        <v>0</v>
      </c>
      <c r="AC40" s="32">
        <f t="shared" si="52"/>
        <v>0</v>
      </c>
      <c r="AD40" s="31" t="str">
        <f t="shared" si="53"/>
        <v>2</v>
      </c>
      <c r="AE40" s="31" t="str">
        <f t="shared" si="54"/>
        <v>1</v>
      </c>
      <c r="AF40" s="31" t="str">
        <f t="shared" si="55"/>
        <v>1</v>
      </c>
      <c r="AG40" s="31">
        <f t="shared" si="56"/>
        <v>4</v>
      </c>
      <c r="AI40" s="31" t="s">
        <v>84</v>
      </c>
      <c r="AJ40" s="31" t="str">
        <f t="shared" si="7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 t="shared" ref="P41:P48" si="60">L41-O41</f>
        <v>0</v>
      </c>
      <c r="Q41" s="160"/>
      <c r="R41" s="161">
        <f t="shared" ref="R41:Y41" si="61">SUM(R34:R40)</f>
        <v>0</v>
      </c>
      <c r="S41" s="161">
        <f t="shared" si="61"/>
        <v>0</v>
      </c>
      <c r="T41" s="161">
        <f t="shared" si="61"/>
        <v>0</v>
      </c>
      <c r="U41" s="161">
        <f t="shared" si="61"/>
        <v>0</v>
      </c>
      <c r="V41" s="161">
        <f t="shared" si="61"/>
        <v>0</v>
      </c>
      <c r="W41" s="161">
        <f t="shared" si="61"/>
        <v>0</v>
      </c>
      <c r="X41" s="161">
        <f t="shared" si="61"/>
        <v>0</v>
      </c>
      <c r="Y41" s="161">
        <f t="shared" si="61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39">
        <f>C40+1</f>
        <v>46048</v>
      </c>
      <c r="D42" s="27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>(G42-F42)+(I42-H42)</f>
        <v>0.5</v>
      </c>
      <c r="L42" s="16">
        <f>+IF((J42-E42-K42)&gt;=0,(J42-E42-K42),(J42-(E42-24)-K42))</f>
        <v>8.5</v>
      </c>
      <c r="M42" s="16" t="str">
        <f t="shared" ref="M42:M47" si="62">IF(L42&gt;12,"§9 AZG! ","-")</f>
        <v>-</v>
      </c>
      <c r="N42" s="16" t="str">
        <f t="shared" si="36"/>
        <v>-</v>
      </c>
      <c r="O42" s="157">
        <f>Voreingabe!$I$8</f>
        <v>8.5</v>
      </c>
      <c r="P42" s="151">
        <f t="shared" si="60"/>
        <v>0</v>
      </c>
      <c r="Q42" s="152" t="str">
        <f t="shared" ref="Q42:Q48" si="63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4">P42-T42-V42-W42-X42-Y42-R42-U42-S42</f>
        <v>0</v>
      </c>
      <c r="AC42" s="32">
        <f t="shared" ref="AC42:AC48" si="65">IF(AND(J42&gt;=0.1,J42&lt;6),J42+24,IF(J42&gt;12,J42,0))</f>
        <v>18</v>
      </c>
      <c r="AD42" s="31" t="str">
        <f t="shared" ref="AD42:AD48" si="66">IF(E42&gt;6.99,"1","2")</f>
        <v>1</v>
      </c>
      <c r="AE42" s="31" t="str">
        <f t="shared" ref="AE42:AE48" si="67">IF(AC42&lt;18.99,"1","2")</f>
        <v>1</v>
      </c>
      <c r="AF42" s="31" t="str">
        <f t="shared" ref="AF42:AF48" si="68">IF(AC42&gt;=22,"2","1")</f>
        <v>1</v>
      </c>
      <c r="AG42" s="31">
        <f t="shared" ref="AG42:AG48" si="69">AD42+AE42+AF42</f>
        <v>3</v>
      </c>
      <c r="AI42" s="31" t="str">
        <f t="shared" ref="AI42:AI47" si="70">IF(D42="U",1," ")</f>
        <v xml:space="preserve"> </v>
      </c>
      <c r="AJ42" s="31">
        <f t="shared" si="7"/>
        <v>1</v>
      </c>
    </row>
    <row r="43" spans="2:36" ht="16.5" customHeight="1" x14ac:dyDescent="0.2">
      <c r="B43" s="35" t="s">
        <v>4</v>
      </c>
      <c r="C43" s="239">
        <f>+C42+1</f>
        <v>46049</v>
      </c>
      <c r="D43" s="17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>(G43-F43)+(I43-H43)</f>
        <v>0.5</v>
      </c>
      <c r="L43" s="16">
        <f>+IF((J43-E43-K43)&gt;=0,(J43-E43-K43),(J43-(E43-24)-K43))</f>
        <v>8.5</v>
      </c>
      <c r="M43" s="16" t="str">
        <f t="shared" si="62"/>
        <v>-</v>
      </c>
      <c r="N43" s="16" t="str">
        <f t="shared" si="36"/>
        <v>-</v>
      </c>
      <c r="O43" s="157">
        <f>Voreingabe!$I$9</f>
        <v>8.5</v>
      </c>
      <c r="P43" s="151">
        <f t="shared" si="60"/>
        <v>0</v>
      </c>
      <c r="Q43" s="152" t="str">
        <f t="shared" si="63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32"/>
        <v>Okay</v>
      </c>
      <c r="AA43" s="14"/>
      <c r="AB43" s="31">
        <f t="shared" si="64"/>
        <v>0</v>
      </c>
      <c r="AC43" s="32">
        <f t="shared" si="65"/>
        <v>18</v>
      </c>
      <c r="AD43" s="31" t="str">
        <f t="shared" si="66"/>
        <v>1</v>
      </c>
      <c r="AE43" s="31" t="str">
        <f t="shared" si="67"/>
        <v>1</v>
      </c>
      <c r="AF43" s="31" t="str">
        <f t="shared" si="68"/>
        <v>1</v>
      </c>
      <c r="AG43" s="31">
        <f t="shared" si="69"/>
        <v>3</v>
      </c>
      <c r="AI43" s="31" t="str">
        <f t="shared" si="70"/>
        <v xml:space="preserve"> </v>
      </c>
      <c r="AJ43" s="31">
        <f t="shared" si="7"/>
        <v>1</v>
      </c>
    </row>
    <row r="44" spans="2:36" ht="16.5" customHeight="1" x14ac:dyDescent="0.2">
      <c r="B44" s="35" t="s">
        <v>2</v>
      </c>
      <c r="C44" s="239">
        <f>C43+1</f>
        <v>46050</v>
      </c>
      <c r="D44" s="17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>(G44-F44)+(I44-H44)</f>
        <v>0.5</v>
      </c>
      <c r="L44" s="16">
        <f>+IF((J44-E44-K44)&gt;=0,(J44-E44-K44),(J44-(E44-24)-K44))</f>
        <v>7.5</v>
      </c>
      <c r="M44" s="16" t="str">
        <f t="shared" si="62"/>
        <v>-</v>
      </c>
      <c r="N44" s="16" t="str">
        <f t="shared" si="36"/>
        <v>-</v>
      </c>
      <c r="O44" s="157">
        <f>Voreingabe!$I$10</f>
        <v>7.5</v>
      </c>
      <c r="P44" s="151">
        <f t="shared" si="60"/>
        <v>0</v>
      </c>
      <c r="Q44" s="152" t="str">
        <f t="shared" si="63"/>
        <v>-</v>
      </c>
      <c r="R44" s="153"/>
      <c r="S44" s="180"/>
      <c r="T44" s="154"/>
      <c r="U44" s="154"/>
      <c r="V44" s="154"/>
      <c r="W44" s="154"/>
      <c r="X44" s="155"/>
      <c r="Y44" s="155"/>
      <c r="Z44" s="156" t="str">
        <f t="shared" si="32"/>
        <v>Okay</v>
      </c>
      <c r="AA44" s="14"/>
      <c r="AB44" s="31">
        <f t="shared" si="64"/>
        <v>0</v>
      </c>
      <c r="AC44" s="32">
        <f t="shared" si="65"/>
        <v>17</v>
      </c>
      <c r="AD44" s="31" t="str">
        <f t="shared" si="66"/>
        <v>1</v>
      </c>
      <c r="AE44" s="31" t="str">
        <f t="shared" si="67"/>
        <v>1</v>
      </c>
      <c r="AF44" s="31" t="str">
        <f t="shared" si="68"/>
        <v>1</v>
      </c>
      <c r="AG44" s="31">
        <f t="shared" si="69"/>
        <v>3</v>
      </c>
      <c r="AI44" s="31" t="str">
        <f t="shared" si="70"/>
        <v xml:space="preserve"> </v>
      </c>
      <c r="AJ44" s="31">
        <f t="shared" si="7"/>
        <v>1</v>
      </c>
    </row>
    <row r="45" spans="2:36" ht="16.5" customHeight="1" x14ac:dyDescent="0.2">
      <c r="B45" s="35" t="s">
        <v>3</v>
      </c>
      <c r="C45" s="229">
        <f t="shared" ref="C45:C47" si="71">C44+1</f>
        <v>46051</v>
      </c>
      <c r="D45" s="17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ref="K45:K47" si="72">(G45-F45)+(I45-H45)</f>
        <v>0.5</v>
      </c>
      <c r="L45" s="16">
        <f t="shared" ref="L45:L47" si="73">+IF((J45-E45-K45)&gt;=0,(J45-E45-K45),(J45-(E45-24)-K45))</f>
        <v>7.5</v>
      </c>
      <c r="M45" s="16" t="str">
        <f t="shared" si="62"/>
        <v>-</v>
      </c>
      <c r="N45" s="16" t="str">
        <f t="shared" ref="N45:N47" si="74">IF(L45&gt;6,IF(K45&lt;0.5,"Pause!","-"),"-")</f>
        <v>-</v>
      </c>
      <c r="O45" s="157">
        <f>Voreingabe!$I$11</f>
        <v>7.5</v>
      </c>
      <c r="P45" s="151">
        <f t="shared" si="60"/>
        <v>0</v>
      </c>
      <c r="Q45" s="152" t="str">
        <f t="shared" si="63"/>
        <v>-</v>
      </c>
      <c r="R45" s="153"/>
      <c r="S45" s="180"/>
      <c r="T45" s="154"/>
      <c r="U45" s="154"/>
      <c r="V45" s="154"/>
      <c r="W45" s="154"/>
      <c r="X45" s="155"/>
      <c r="Y45" s="155"/>
      <c r="Z45" s="156" t="str">
        <f t="shared" si="32"/>
        <v>Okay</v>
      </c>
      <c r="AA45" s="14"/>
      <c r="AB45" s="31">
        <f t="shared" si="64"/>
        <v>0</v>
      </c>
      <c r="AC45" s="32">
        <f t="shared" si="65"/>
        <v>17</v>
      </c>
      <c r="AD45" s="31" t="str">
        <f t="shared" si="66"/>
        <v>1</v>
      </c>
      <c r="AE45" s="31" t="str">
        <f t="shared" si="67"/>
        <v>1</v>
      </c>
      <c r="AF45" s="31" t="str">
        <f t="shared" si="68"/>
        <v>1</v>
      </c>
      <c r="AG45" s="31">
        <f t="shared" si="69"/>
        <v>3</v>
      </c>
      <c r="AI45" s="31" t="str">
        <f t="shared" si="70"/>
        <v xml:space="preserve"> </v>
      </c>
      <c r="AJ45" s="31">
        <f t="shared" si="7"/>
        <v>1</v>
      </c>
    </row>
    <row r="46" spans="2:36" ht="16.5" customHeight="1" x14ac:dyDescent="0.2">
      <c r="B46" s="35" t="s">
        <v>5</v>
      </c>
      <c r="C46" s="229">
        <f t="shared" si="71"/>
        <v>46052</v>
      </c>
      <c r="D46" s="17"/>
      <c r="E46" s="44">
        <f>Voreingabe!$C$12</f>
        <v>9</v>
      </c>
      <c r="F46" s="44">
        <f>Voreingabe!$E$12</f>
        <v>12</v>
      </c>
      <c r="G46" s="44">
        <f>Voreingabe!$F$12</f>
        <v>12.5</v>
      </c>
      <c r="H46" s="44">
        <f>Voreingabe!$G$12</f>
        <v>0</v>
      </c>
      <c r="I46" s="44">
        <f>Voreingabe!$H$12</f>
        <v>0</v>
      </c>
      <c r="J46" s="44">
        <f>Voreingabe!$D$12</f>
        <v>16</v>
      </c>
      <c r="K46" s="115">
        <f t="shared" si="72"/>
        <v>0.5</v>
      </c>
      <c r="L46" s="16">
        <f t="shared" si="73"/>
        <v>6.5</v>
      </c>
      <c r="M46" s="16" t="str">
        <f t="shared" si="62"/>
        <v>-</v>
      </c>
      <c r="N46" s="16" t="str">
        <f t="shared" si="74"/>
        <v>-</v>
      </c>
      <c r="O46" s="157">
        <f>Voreingabe!$I$12</f>
        <v>6.5</v>
      </c>
      <c r="P46" s="151">
        <f t="shared" si="60"/>
        <v>0</v>
      </c>
      <c r="Q46" s="152" t="str">
        <f t="shared" si="63"/>
        <v>-</v>
      </c>
      <c r="R46" s="153"/>
      <c r="S46" s="180"/>
      <c r="T46" s="154"/>
      <c r="U46" s="154"/>
      <c r="V46" s="154"/>
      <c r="W46" s="154"/>
      <c r="X46" s="155"/>
      <c r="Y46" s="155"/>
      <c r="Z46" s="156" t="str">
        <f>IF(AB46=0,"Okay","Fehler")</f>
        <v>Okay</v>
      </c>
      <c r="AA46" s="14"/>
      <c r="AB46" s="31">
        <f t="shared" si="64"/>
        <v>0</v>
      </c>
      <c r="AC46" s="32">
        <f t="shared" si="65"/>
        <v>16</v>
      </c>
      <c r="AD46" s="31" t="str">
        <f t="shared" si="66"/>
        <v>1</v>
      </c>
      <c r="AE46" s="31" t="str">
        <f t="shared" si="67"/>
        <v>1</v>
      </c>
      <c r="AF46" s="31" t="str">
        <f t="shared" si="68"/>
        <v>1</v>
      </c>
      <c r="AG46" s="31">
        <f t="shared" si="69"/>
        <v>3</v>
      </c>
      <c r="AI46" s="31" t="str">
        <f t="shared" si="70"/>
        <v xml:space="preserve"> </v>
      </c>
      <c r="AJ46" s="31">
        <f>IF(L46&gt;0.5,1," ")</f>
        <v>1</v>
      </c>
    </row>
    <row r="47" spans="2:36" ht="16.5" customHeight="1" x14ac:dyDescent="0.2">
      <c r="B47" s="36" t="s">
        <v>6</v>
      </c>
      <c r="C47" s="229">
        <f t="shared" si="71"/>
        <v>46053</v>
      </c>
      <c r="D47" s="17"/>
      <c r="E47" s="44">
        <f>Voreingabe!$C$13</f>
        <v>0</v>
      </c>
      <c r="F47" s="44">
        <f>Voreingabe!$E$13</f>
        <v>0</v>
      </c>
      <c r="G47" s="44">
        <f>Voreingabe!$F$13</f>
        <v>0</v>
      </c>
      <c r="H47" s="44">
        <f>Voreingabe!$G$13</f>
        <v>0</v>
      </c>
      <c r="I47" s="44">
        <f>Voreingabe!$H$13</f>
        <v>0</v>
      </c>
      <c r="J47" s="44">
        <f>Voreingabe!$D$13</f>
        <v>0</v>
      </c>
      <c r="K47" s="115">
        <f t="shared" si="72"/>
        <v>0</v>
      </c>
      <c r="L47" s="16">
        <f t="shared" si="73"/>
        <v>0</v>
      </c>
      <c r="M47" s="16" t="str">
        <f t="shared" si="62"/>
        <v>-</v>
      </c>
      <c r="N47" s="16" t="str">
        <f t="shared" si="74"/>
        <v>-</v>
      </c>
      <c r="O47" s="157">
        <f>Voreingabe!$I$13</f>
        <v>0</v>
      </c>
      <c r="P47" s="151">
        <f t="shared" si="60"/>
        <v>0</v>
      </c>
      <c r="Q47" s="152" t="str">
        <f t="shared" si="63"/>
        <v>-</v>
      </c>
      <c r="R47" s="153"/>
      <c r="S47" s="180"/>
      <c r="T47" s="154"/>
      <c r="U47" s="154"/>
      <c r="V47" s="154"/>
      <c r="W47" s="154"/>
      <c r="X47" s="155"/>
      <c r="Y47" s="155"/>
      <c r="Z47" s="156" t="str">
        <f t="shared" ref="Z47" si="75">IF(AB47=0,"Okay","Fehler")</f>
        <v>Okay</v>
      </c>
      <c r="AA47" s="14"/>
      <c r="AB47" s="31">
        <f t="shared" si="64"/>
        <v>0</v>
      </c>
      <c r="AC47" s="32">
        <f t="shared" si="65"/>
        <v>0</v>
      </c>
      <c r="AD47" s="31" t="str">
        <f t="shared" si="66"/>
        <v>2</v>
      </c>
      <c r="AE47" s="31" t="str">
        <f t="shared" si="67"/>
        <v>1</v>
      </c>
      <c r="AF47" s="31" t="str">
        <f t="shared" si="68"/>
        <v>1</v>
      </c>
      <c r="AG47" s="31">
        <f t="shared" si="69"/>
        <v>4</v>
      </c>
      <c r="AI47" s="31" t="str">
        <f t="shared" si="70"/>
        <v xml:space="preserve"> </v>
      </c>
      <c r="AJ47" s="31" t="str">
        <f t="shared" si="7"/>
        <v xml:space="preserve"> </v>
      </c>
    </row>
    <row r="48" spans="2:36" ht="16.5" customHeight="1" thickBot="1" x14ac:dyDescent="0.25">
      <c r="B48" s="29" t="s">
        <v>7</v>
      </c>
      <c r="C48" s="231"/>
      <c r="D48" s="20"/>
      <c r="E48" s="44"/>
      <c r="F48" s="44"/>
      <c r="G48" s="44"/>
      <c r="H48" s="44"/>
      <c r="I48" s="44"/>
      <c r="J48" s="44"/>
      <c r="K48" s="115"/>
      <c r="L48" s="16"/>
      <c r="M48" s="16"/>
      <c r="N48" s="16"/>
      <c r="O48" s="157"/>
      <c r="P48" s="151">
        <f t="shared" si="60"/>
        <v>0</v>
      </c>
      <c r="Q48" s="152" t="str">
        <f t="shared" si="63"/>
        <v>-</v>
      </c>
      <c r="R48" s="153"/>
      <c r="S48" s="180"/>
      <c r="T48" s="154"/>
      <c r="U48" s="154"/>
      <c r="V48" s="154"/>
      <c r="W48" s="154"/>
      <c r="X48" s="155"/>
      <c r="Y48" s="155"/>
      <c r="Z48" s="156" t="str">
        <f t="shared" ref="Z48" si="76">IF(AB48=0,"Okay","Fehler")</f>
        <v>Okay</v>
      </c>
      <c r="AA48" s="14"/>
      <c r="AB48" s="31">
        <f t="shared" si="64"/>
        <v>0</v>
      </c>
      <c r="AC48" s="32">
        <f t="shared" si="65"/>
        <v>0</v>
      </c>
      <c r="AD48" s="31" t="str">
        <f t="shared" si="66"/>
        <v>2</v>
      </c>
      <c r="AE48" s="31" t="str">
        <f t="shared" si="67"/>
        <v>1</v>
      </c>
      <c r="AF48" s="31" t="str">
        <f t="shared" si="68"/>
        <v>1</v>
      </c>
      <c r="AG48" s="31">
        <f t="shared" si="69"/>
        <v>4</v>
      </c>
      <c r="AI48" s="31" t="s">
        <v>84</v>
      </c>
      <c r="AJ48" s="31" t="str">
        <f t="shared" si="7"/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3"/>
      <c r="L49" s="101">
        <f>SUM(L42:L48)</f>
        <v>38.5</v>
      </c>
      <c r="M49" s="16" t="str">
        <f>IF(L49&gt;60,"§9 AZG! ","-")</f>
        <v>-</v>
      </c>
      <c r="N49" s="97"/>
      <c r="O49" s="158">
        <f>SUM(O42:O48)</f>
        <v>38.5</v>
      </c>
      <c r="P49" s="159">
        <f>L49-O49</f>
        <v>0</v>
      </c>
      <c r="Q49" s="160"/>
      <c r="R49" s="161">
        <f t="shared" ref="R49:Y49" si="77">SUM(R42:R48)</f>
        <v>0</v>
      </c>
      <c r="S49" s="161">
        <f t="shared" si="77"/>
        <v>0</v>
      </c>
      <c r="T49" s="163">
        <f t="shared" si="77"/>
        <v>0</v>
      </c>
      <c r="U49" s="161">
        <f t="shared" si="77"/>
        <v>0</v>
      </c>
      <c r="V49" s="163">
        <f t="shared" si="77"/>
        <v>0</v>
      </c>
      <c r="W49" s="163">
        <f t="shared" si="77"/>
        <v>0</v>
      </c>
      <c r="X49" s="163">
        <f t="shared" si="77"/>
        <v>0</v>
      </c>
      <c r="Y49" s="163">
        <f t="shared" si="77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39"/>
      <c r="D50" s="27"/>
      <c r="E50" s="44"/>
      <c r="F50" s="44"/>
      <c r="G50" s="44"/>
      <c r="H50" s="44"/>
      <c r="I50" s="44"/>
      <c r="J50" s="44"/>
      <c r="K50" s="115"/>
      <c r="L50" s="16"/>
      <c r="M50" s="16"/>
      <c r="N50" s="16"/>
      <c r="O50" s="157"/>
      <c r="P50" s="151"/>
      <c r="Q50" s="152"/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78">P50-T50-V50-W50-X50-Y50-R50-U50-S50</f>
        <v>0</v>
      </c>
      <c r="AC50" s="32">
        <f t="shared" ref="AC50:AC56" si="79">IF(AND(J50&gt;=0.1,J50&lt;6),J50+24,IF(J50&gt;12,J50,0))</f>
        <v>0</v>
      </c>
      <c r="AD50" s="31" t="str">
        <f t="shared" ref="AD50:AD56" si="80">IF(E50&gt;6.99,"1","2")</f>
        <v>2</v>
      </c>
      <c r="AE50" s="31" t="str">
        <f t="shared" ref="AE50:AE56" si="81">IF(AC50&lt;18.99,"1","2")</f>
        <v>1</v>
      </c>
      <c r="AF50" s="31" t="str">
        <f t="shared" ref="AF50:AF56" si="82">IF(AC50&gt;=22,"2","1")</f>
        <v>1</v>
      </c>
      <c r="AG50" s="31">
        <f t="shared" ref="AG50:AG56" si="83">AD50+AE50+AF50</f>
        <v>4</v>
      </c>
      <c r="AI50" s="31" t="str">
        <f t="shared" ref="AI50:AI55" si="84">IF(D50="U",1," ")</f>
        <v xml:space="preserve"> </v>
      </c>
      <c r="AJ50" s="31" t="str">
        <f t="shared" si="7"/>
        <v xml:space="preserve"> </v>
      </c>
    </row>
    <row r="51" spans="2:36" ht="16.5" customHeight="1" x14ac:dyDescent="0.2">
      <c r="B51" s="35" t="s">
        <v>4</v>
      </c>
      <c r="C51" s="239"/>
      <c r="D51" s="17"/>
      <c r="E51" s="44"/>
      <c r="F51" s="44"/>
      <c r="G51" s="44"/>
      <c r="H51" s="44"/>
      <c r="I51" s="44"/>
      <c r="J51" s="44"/>
      <c r="K51" s="115"/>
      <c r="L51" s="16"/>
      <c r="M51" s="16"/>
      <c r="N51" s="16"/>
      <c r="O51" s="157"/>
      <c r="P51" s="151"/>
      <c r="Q51" s="152"/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5">IF(AB51=0,"Okay","Fehler")</f>
        <v>Okay</v>
      </c>
      <c r="AA51" s="14"/>
      <c r="AB51" s="31">
        <f t="shared" si="78"/>
        <v>0</v>
      </c>
      <c r="AC51" s="32">
        <f t="shared" si="79"/>
        <v>0</v>
      </c>
      <c r="AD51" s="31" t="str">
        <f t="shared" si="80"/>
        <v>2</v>
      </c>
      <c r="AE51" s="31" t="str">
        <f t="shared" si="81"/>
        <v>1</v>
      </c>
      <c r="AF51" s="31" t="str">
        <f t="shared" si="82"/>
        <v>1</v>
      </c>
      <c r="AG51" s="31">
        <f t="shared" si="83"/>
        <v>4</v>
      </c>
      <c r="AI51" s="31" t="str">
        <f t="shared" si="84"/>
        <v xml:space="preserve"> </v>
      </c>
      <c r="AJ51" s="31" t="str">
        <f t="shared" si="7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2"/>
      <c r="R52" s="153"/>
      <c r="S52" s="180"/>
      <c r="T52" s="154"/>
      <c r="U52" s="154"/>
      <c r="V52" s="154"/>
      <c r="W52" s="154"/>
      <c r="X52" s="155"/>
      <c r="Y52" s="155"/>
      <c r="Z52" s="156" t="str">
        <f t="shared" si="85"/>
        <v>Okay</v>
      </c>
      <c r="AA52" s="14"/>
      <c r="AB52" s="31">
        <f t="shared" si="78"/>
        <v>0</v>
      </c>
      <c r="AC52" s="32">
        <f t="shared" si="79"/>
        <v>0</v>
      </c>
      <c r="AD52" s="31" t="str">
        <f t="shared" si="80"/>
        <v>2</v>
      </c>
      <c r="AE52" s="31" t="str">
        <f t="shared" si="81"/>
        <v>1</v>
      </c>
      <c r="AF52" s="31" t="str">
        <f t="shared" si="82"/>
        <v>1</v>
      </c>
      <c r="AG52" s="31">
        <f t="shared" si="83"/>
        <v>4</v>
      </c>
      <c r="AI52" s="31" t="str">
        <f t="shared" si="84"/>
        <v xml:space="preserve"> </v>
      </c>
      <c r="AJ52" s="31" t="str">
        <f t="shared" si="7"/>
        <v xml:space="preserve"> </v>
      </c>
    </row>
    <row r="53" spans="2:36" ht="16.5" customHeight="1" x14ac:dyDescent="0.2">
      <c r="B53" s="35" t="s">
        <v>3</v>
      </c>
      <c r="C53" s="229"/>
      <c r="D53" s="17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2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5"/>
        <v>Okay</v>
      </c>
      <c r="AA53" s="14"/>
      <c r="AB53" s="31">
        <f t="shared" si="78"/>
        <v>0</v>
      </c>
      <c r="AC53" s="32">
        <f t="shared" si="79"/>
        <v>0</v>
      </c>
      <c r="AD53" s="31" t="str">
        <f t="shared" si="80"/>
        <v>2</v>
      </c>
      <c r="AE53" s="31" t="str">
        <f t="shared" si="81"/>
        <v>1</v>
      </c>
      <c r="AF53" s="31" t="str">
        <f t="shared" si="82"/>
        <v>1</v>
      </c>
      <c r="AG53" s="31">
        <f t="shared" si="83"/>
        <v>4</v>
      </c>
      <c r="AI53" s="31" t="str">
        <f t="shared" si="84"/>
        <v xml:space="preserve"> </v>
      </c>
      <c r="AJ53" s="31" t="str">
        <f t="shared" si="7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2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5"/>
        <v>Okay</v>
      </c>
      <c r="AA54" s="14"/>
      <c r="AB54" s="31">
        <f t="shared" si="78"/>
        <v>0</v>
      </c>
      <c r="AC54" s="32">
        <f t="shared" si="79"/>
        <v>0</v>
      </c>
      <c r="AD54" s="31" t="str">
        <f t="shared" si="80"/>
        <v>2</v>
      </c>
      <c r="AE54" s="31" t="str">
        <f t="shared" si="81"/>
        <v>1</v>
      </c>
      <c r="AF54" s="31" t="str">
        <f t="shared" si="82"/>
        <v>1</v>
      </c>
      <c r="AG54" s="31">
        <f t="shared" si="83"/>
        <v>4</v>
      </c>
      <c r="AI54" s="31" t="str">
        <f t="shared" si="84"/>
        <v xml:space="preserve"> </v>
      </c>
      <c r="AJ54" s="31" t="str">
        <f t="shared" si="7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2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5"/>
        <v>Okay</v>
      </c>
      <c r="AA55" s="14"/>
      <c r="AB55" s="31">
        <f t="shared" si="78"/>
        <v>0</v>
      </c>
      <c r="AC55" s="32">
        <f t="shared" si="79"/>
        <v>0</v>
      </c>
      <c r="AD55" s="31" t="str">
        <f t="shared" si="80"/>
        <v>2</v>
      </c>
      <c r="AE55" s="31" t="str">
        <f t="shared" si="81"/>
        <v>1</v>
      </c>
      <c r="AF55" s="31" t="str">
        <f t="shared" si="82"/>
        <v>1</v>
      </c>
      <c r="AG55" s="31">
        <f t="shared" si="83"/>
        <v>4</v>
      </c>
      <c r="AI55" s="31" t="str">
        <f t="shared" si="84"/>
        <v xml:space="preserve"> </v>
      </c>
      <c r="AJ55" s="31" t="str">
        <f t="shared" si="7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2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5"/>
        <v>Okay</v>
      </c>
      <c r="AA56" s="14"/>
      <c r="AB56" s="31">
        <f t="shared" si="78"/>
        <v>0</v>
      </c>
      <c r="AC56" s="32">
        <f t="shared" si="79"/>
        <v>0</v>
      </c>
      <c r="AD56" s="31" t="str">
        <f t="shared" si="80"/>
        <v>2</v>
      </c>
      <c r="AE56" s="31" t="str">
        <f t="shared" si="81"/>
        <v>1</v>
      </c>
      <c r="AF56" s="31" t="str">
        <f t="shared" si="82"/>
        <v>1</v>
      </c>
      <c r="AG56" s="31">
        <f t="shared" si="83"/>
        <v>4</v>
      </c>
      <c r="AI56" s="31" t="s">
        <v>84</v>
      </c>
      <c r="AJ56" s="31" t="str">
        <f t="shared" si="7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3"/>
      <c r="L57" s="118">
        <f>SUM(L50:L56)</f>
        <v>0</v>
      </c>
      <c r="M57" s="16" t="str">
        <f>IF(L57&gt;60,"§9 AZG! ","-")</f>
        <v>-</v>
      </c>
      <c r="N57" s="16"/>
      <c r="O57" s="165">
        <f>SUM(O50:O56)</f>
        <v>0</v>
      </c>
      <c r="P57" s="166">
        <f t="shared" ref="P57" si="86">L57-O57</f>
        <v>0</v>
      </c>
      <c r="Q57" s="167"/>
      <c r="R57" s="161">
        <f t="shared" ref="R57:Y57" si="87">SUM(R50:R56)</f>
        <v>0</v>
      </c>
      <c r="S57" s="161">
        <f t="shared" si="87"/>
        <v>0</v>
      </c>
      <c r="T57" s="161">
        <f t="shared" si="87"/>
        <v>0</v>
      </c>
      <c r="U57" s="161">
        <f t="shared" si="87"/>
        <v>0</v>
      </c>
      <c r="V57" s="161">
        <f t="shared" si="87"/>
        <v>0</v>
      </c>
      <c r="W57" s="161">
        <f t="shared" si="87"/>
        <v>0</v>
      </c>
      <c r="X57" s="161">
        <f t="shared" si="87"/>
        <v>0</v>
      </c>
      <c r="Y57" s="161">
        <f t="shared" si="87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168</v>
      </c>
      <c r="M58" s="245" t="str">
        <f>IF((L58/D59)&gt;9.6,"Achtung: WHAZ","")</f>
        <v/>
      </c>
      <c r="N58" s="8"/>
      <c r="O58" s="119">
        <f>O17+O25+O33+O41+O49+O57</f>
        <v>168</v>
      </c>
      <c r="P58" s="123">
        <f>P17+P25+P33+P41+P49+P57</f>
        <v>0</v>
      </c>
      <c r="Q58" s="124"/>
      <c r="R58" s="120">
        <f>R17+R25+R33+R41+R49+R57+R9</f>
        <v>0</v>
      </c>
      <c r="S58" s="181">
        <f>S17+S25+S33+S41+S49+S57+S9</f>
        <v>0</v>
      </c>
      <c r="T58" s="75">
        <f t="shared" ref="T58:Y58" si="88">T17+T25+T33+T41+T49+T57+T9</f>
        <v>0</v>
      </c>
      <c r="U58" s="75">
        <f t="shared" si="88"/>
        <v>0</v>
      </c>
      <c r="V58" s="75">
        <f t="shared" si="88"/>
        <v>0</v>
      </c>
      <c r="W58" s="75">
        <f t="shared" si="88"/>
        <v>0</v>
      </c>
      <c r="X58" s="76">
        <f t="shared" si="88"/>
        <v>0</v>
      </c>
      <c r="Y58" s="76">
        <f t="shared" si="88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22</v>
      </c>
    </row>
    <row r="59" spans="2:36" ht="16.5" customHeight="1" thickBot="1" x14ac:dyDescent="0.25">
      <c r="B59" s="80" t="s">
        <v>113</v>
      </c>
      <c r="C59" s="126"/>
      <c r="D59" s="128">
        <f>+AJ58</f>
        <v>22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8.75" customHeight="1" x14ac:dyDescent="0.2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4">
        <f t="shared" ref="R63:Y63" si="89">R58+R60-R62</f>
        <v>0</v>
      </c>
      <c r="S63" s="185">
        <f t="shared" si="89"/>
        <v>0</v>
      </c>
      <c r="T63" s="186">
        <f t="shared" si="89"/>
        <v>0</v>
      </c>
      <c r="U63" s="186">
        <f t="shared" si="89"/>
        <v>0</v>
      </c>
      <c r="V63" s="186">
        <f t="shared" si="89"/>
        <v>0</v>
      </c>
      <c r="W63" s="186">
        <f t="shared" si="89"/>
        <v>0</v>
      </c>
      <c r="X63" s="187">
        <f t="shared" si="89"/>
        <v>0</v>
      </c>
      <c r="Y63" s="187">
        <f t="shared" si="89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6" orientation="landscape" verticalDpi="300" r:id="rId1"/>
  <headerFooter alignWithMargins="0">
    <oddFooter>&amp;L&amp;6&amp;F&amp;A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67"/>
  <sheetViews>
    <sheetView topLeftCell="A19" zoomScale="80" zoomScaleNormal="80" workbookViewId="0">
      <selection activeCell="C16" sqref="C16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10.5703125" style="2" customWidth="1"/>
    <col min="19" max="19" width="8.42578125" style="2" customWidth="1"/>
    <col min="20" max="24" width="8.7109375" style="2" customWidth="1"/>
    <col min="25" max="25" width="9.14062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6" width="11.42578125" style="31" hidden="1" customWidth="1"/>
    <col min="37" max="37" width="11.42578125" style="31" customWidth="1"/>
    <col min="38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58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Jänner!R63</f>
        <v>0</v>
      </c>
      <c r="S9" s="206">
        <f>Jänner!S63</f>
        <v>0</v>
      </c>
      <c r="T9" s="169">
        <f>Jänner!T63</f>
        <v>0</v>
      </c>
      <c r="U9" s="169">
        <f>Jänner!U63</f>
        <v>0</v>
      </c>
      <c r="V9" s="169">
        <f>Jänner!V63</f>
        <v>0</v>
      </c>
      <c r="W9" s="169">
        <f>Jänner!W63</f>
        <v>0</v>
      </c>
      <c r="X9" s="170">
        <f>Jänner!X63</f>
        <v>0</v>
      </c>
      <c r="Y9" s="171">
        <f>Jänner!Y63</f>
        <v>0</v>
      </c>
      <c r="Z9" s="150"/>
      <c r="AA9" s="110"/>
    </row>
    <row r="10" spans="1:36" ht="16.5" customHeight="1" x14ac:dyDescent="0.2">
      <c r="B10" s="35" t="s">
        <v>1</v>
      </c>
      <c r="C10" s="229"/>
      <c r="D10" s="27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1"/>
      <c r="R10" s="153"/>
      <c r="S10" s="180"/>
      <c r="T10" s="154"/>
      <c r="U10" s="154"/>
      <c r="V10" s="154"/>
      <c r="W10" s="154"/>
      <c r="X10" s="155"/>
      <c r="Y10" s="155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0">IF(AND(J10&gt;=0.1,J10&lt;=12),J10+24,IF(J10&gt;=12,J10,0))</f>
        <v>0</v>
      </c>
      <c r="AD10" s="31" t="str">
        <f t="shared" ref="AD10:AD16" si="1">IF(E10&gt;6.99,"1","2")</f>
        <v>2</v>
      </c>
      <c r="AE10" s="31" t="str">
        <f t="shared" ref="AE10:AE16" si="2">IF(AC10&lt;18.99,"1","2")</f>
        <v>1</v>
      </c>
      <c r="AF10" s="31" t="str">
        <f t="shared" ref="AF10:AF16" si="3">IF(AC10&gt;22,"2","1")</f>
        <v>1</v>
      </c>
      <c r="AG10" s="31">
        <f t="shared" ref="AG10:AG16" si="4">AD10+AE10+AF10</f>
        <v>4</v>
      </c>
      <c r="AI10" s="31" t="str">
        <f t="shared" ref="AI10:AI15" si="5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29"/>
      <c r="D11" s="17"/>
      <c r="E11" s="44"/>
      <c r="F11" s="44"/>
      <c r="G11" s="44"/>
      <c r="H11" s="44"/>
      <c r="I11" s="44"/>
      <c r="J11" s="44"/>
      <c r="K11" s="115"/>
      <c r="L11" s="16"/>
      <c r="M11" s="16"/>
      <c r="N11" s="16"/>
      <c r="O11" s="157"/>
      <c r="P11" s="151"/>
      <c r="Q11" s="151"/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16" si="6">IF(AB11=0,"Okay","Fehler")</f>
        <v>Okay</v>
      </c>
      <c r="AA11" s="14"/>
      <c r="AB11" s="31">
        <f t="shared" ref="AB11:AB16" si="7">P11-T11-V11-W11-X11-Y11-R11-U11-S11</f>
        <v>0</v>
      </c>
      <c r="AC11" s="32">
        <f t="shared" si="0"/>
        <v>0</v>
      </c>
      <c r="AD11" s="31" t="str">
        <f t="shared" si="1"/>
        <v>2</v>
      </c>
      <c r="AE11" s="31" t="str">
        <f t="shared" si="2"/>
        <v>1</v>
      </c>
      <c r="AF11" s="31" t="str">
        <f t="shared" si="3"/>
        <v>1</v>
      </c>
      <c r="AG11" s="31">
        <f t="shared" si="4"/>
        <v>4</v>
      </c>
      <c r="AI11" s="31" t="str">
        <f t="shared" si="5"/>
        <v xml:space="preserve"> </v>
      </c>
      <c r="AJ11" s="31" t="str">
        <f t="shared" ref="AJ11:AJ56" si="8">IF(L11&gt;0.5,1," ")</f>
        <v xml:space="preserve"> </v>
      </c>
    </row>
    <row r="12" spans="1:36" ht="16.5" customHeight="1" x14ac:dyDescent="0.2">
      <c r="B12" s="35" t="s">
        <v>2</v>
      </c>
      <c r="C12" s="229"/>
      <c r="D12" s="17"/>
      <c r="E12" s="44"/>
      <c r="F12" s="44"/>
      <c r="G12" s="44"/>
      <c r="H12" s="44"/>
      <c r="I12" s="44"/>
      <c r="J12" s="44"/>
      <c r="K12" s="115"/>
      <c r="L12" s="16"/>
      <c r="M12" s="16"/>
      <c r="N12" s="16"/>
      <c r="O12" s="157"/>
      <c r="P12" s="151"/>
      <c r="Q12" s="151" t="str">
        <f t="shared" ref="Q12:Q16" si="9">IF(AND((J12-19)&gt;2.99,(J12-E12)&gt;3,J12&gt;19),"JA","-")</f>
        <v>-</v>
      </c>
      <c r="R12" s="153"/>
      <c r="S12" s="180"/>
      <c r="T12" s="154"/>
      <c r="U12" s="154"/>
      <c r="V12" s="154"/>
      <c r="W12" s="154"/>
      <c r="X12" s="155"/>
      <c r="Y12" s="155"/>
      <c r="Z12" s="156" t="str">
        <f t="shared" si="6"/>
        <v>Okay</v>
      </c>
      <c r="AA12" s="14"/>
      <c r="AB12" s="31">
        <f t="shared" si="7"/>
        <v>0</v>
      </c>
      <c r="AC12" s="32">
        <f t="shared" si="0"/>
        <v>0</v>
      </c>
      <c r="AD12" s="31" t="str">
        <f t="shared" si="1"/>
        <v>2</v>
      </c>
      <c r="AE12" s="31" t="str">
        <f t="shared" si="2"/>
        <v>1</v>
      </c>
      <c r="AF12" s="31" t="str">
        <f t="shared" si="3"/>
        <v>1</v>
      </c>
      <c r="AG12" s="31">
        <f t="shared" si="4"/>
        <v>4</v>
      </c>
      <c r="AI12" s="31" t="str">
        <f t="shared" si="5"/>
        <v xml:space="preserve"> </v>
      </c>
      <c r="AJ12" s="31" t="str">
        <f t="shared" si="8"/>
        <v xml:space="preserve"> </v>
      </c>
    </row>
    <row r="13" spans="1:36" ht="16.5" customHeight="1" x14ac:dyDescent="0.2">
      <c r="B13" s="35" t="s">
        <v>3</v>
      </c>
      <c r="C13" s="229"/>
      <c r="D13" s="17"/>
      <c r="E13" s="44"/>
      <c r="F13" s="44"/>
      <c r="G13" s="44"/>
      <c r="H13" s="44"/>
      <c r="I13" s="44"/>
      <c r="J13" s="44"/>
      <c r="K13" s="115"/>
      <c r="L13" s="16"/>
      <c r="M13" s="16"/>
      <c r="N13" s="16"/>
      <c r="O13" s="157"/>
      <c r="P13" s="151"/>
      <c r="Q13" s="151" t="str">
        <f t="shared" si="9"/>
        <v>-</v>
      </c>
      <c r="R13" s="153"/>
      <c r="S13" s="180"/>
      <c r="T13" s="154"/>
      <c r="U13" s="154"/>
      <c r="V13" s="154"/>
      <c r="W13" s="154"/>
      <c r="X13" s="155"/>
      <c r="Y13" s="155"/>
      <c r="Z13" s="156" t="str">
        <f t="shared" si="6"/>
        <v>Okay</v>
      </c>
      <c r="AA13" s="14"/>
      <c r="AB13" s="31">
        <f t="shared" si="7"/>
        <v>0</v>
      </c>
      <c r="AC13" s="32">
        <f t="shared" si="0"/>
        <v>0</v>
      </c>
      <c r="AD13" s="31" t="str">
        <f t="shared" si="1"/>
        <v>2</v>
      </c>
      <c r="AE13" s="31" t="str">
        <f t="shared" si="2"/>
        <v>1</v>
      </c>
      <c r="AF13" s="31" t="str">
        <f t="shared" si="3"/>
        <v>1</v>
      </c>
      <c r="AG13" s="31">
        <f t="shared" si="4"/>
        <v>4</v>
      </c>
      <c r="AI13" s="31" t="str">
        <f t="shared" si="5"/>
        <v xml:space="preserve"> </v>
      </c>
      <c r="AJ13" s="31" t="str">
        <f t="shared" si="8"/>
        <v xml:space="preserve"> </v>
      </c>
    </row>
    <row r="14" spans="1:36" ht="16.5" customHeight="1" x14ac:dyDescent="0.2">
      <c r="B14" s="35" t="s">
        <v>5</v>
      </c>
      <c r="C14" s="229"/>
      <c r="D14" s="17"/>
      <c r="E14" s="44"/>
      <c r="F14" s="44"/>
      <c r="G14" s="44"/>
      <c r="H14" s="44"/>
      <c r="I14" s="44"/>
      <c r="J14" s="44"/>
      <c r="K14" s="115"/>
      <c r="L14" s="16"/>
      <c r="M14" s="16"/>
      <c r="N14" s="16"/>
      <c r="O14" s="157"/>
      <c r="P14" s="151"/>
      <c r="Q14" s="151" t="str">
        <f t="shared" si="9"/>
        <v>-</v>
      </c>
      <c r="R14" s="153"/>
      <c r="S14" s="180"/>
      <c r="T14" s="154"/>
      <c r="U14" s="154"/>
      <c r="V14" s="154"/>
      <c r="W14" s="154"/>
      <c r="X14" s="155"/>
      <c r="Y14" s="155"/>
      <c r="Z14" s="156" t="str">
        <f t="shared" si="6"/>
        <v>Okay</v>
      </c>
      <c r="AA14" s="14"/>
      <c r="AB14" s="31">
        <f t="shared" si="7"/>
        <v>0</v>
      </c>
      <c r="AC14" s="32">
        <f t="shared" si="0"/>
        <v>0</v>
      </c>
      <c r="AD14" s="31" t="str">
        <f t="shared" si="1"/>
        <v>2</v>
      </c>
      <c r="AE14" s="31" t="str">
        <f t="shared" si="2"/>
        <v>1</v>
      </c>
      <c r="AF14" s="31" t="str">
        <f t="shared" si="3"/>
        <v>1</v>
      </c>
      <c r="AG14" s="31">
        <f t="shared" si="4"/>
        <v>4</v>
      </c>
      <c r="AI14" s="31" t="str">
        <f t="shared" si="5"/>
        <v xml:space="preserve"> </v>
      </c>
      <c r="AJ14" s="31" t="str">
        <f t="shared" si="8"/>
        <v xml:space="preserve"> </v>
      </c>
    </row>
    <row r="15" spans="1:36" ht="16.5" customHeight="1" x14ac:dyDescent="0.2">
      <c r="B15" s="36" t="s">
        <v>6</v>
      </c>
      <c r="C15" s="229"/>
      <c r="D15" s="17"/>
      <c r="E15" s="44"/>
      <c r="F15" s="44"/>
      <c r="G15" s="44"/>
      <c r="H15" s="44"/>
      <c r="I15" s="44"/>
      <c r="J15" s="44"/>
      <c r="K15" s="115"/>
      <c r="L15" s="16"/>
      <c r="M15" s="16"/>
      <c r="N15" s="16"/>
      <c r="O15" s="157"/>
      <c r="P15" s="151"/>
      <c r="Q15" s="151" t="str">
        <f t="shared" si="9"/>
        <v>-</v>
      </c>
      <c r="R15" s="153"/>
      <c r="S15" s="180"/>
      <c r="T15" s="154"/>
      <c r="U15" s="154"/>
      <c r="V15" s="154"/>
      <c r="W15" s="154"/>
      <c r="X15" s="155"/>
      <c r="Y15" s="155"/>
      <c r="Z15" s="156" t="str">
        <f t="shared" si="6"/>
        <v>Okay</v>
      </c>
      <c r="AA15" s="14"/>
      <c r="AB15" s="31">
        <f t="shared" si="7"/>
        <v>0</v>
      </c>
      <c r="AC15" s="32">
        <f t="shared" si="0"/>
        <v>0</v>
      </c>
      <c r="AD15" s="31" t="str">
        <f t="shared" si="1"/>
        <v>2</v>
      </c>
      <c r="AE15" s="31" t="str">
        <f t="shared" si="2"/>
        <v>1</v>
      </c>
      <c r="AF15" s="31" t="str">
        <f t="shared" si="3"/>
        <v>1</v>
      </c>
      <c r="AG15" s="31">
        <f t="shared" si="4"/>
        <v>4</v>
      </c>
      <c r="AI15" s="31" t="str">
        <f t="shared" si="5"/>
        <v xml:space="preserve"> </v>
      </c>
      <c r="AJ15" s="31" t="str">
        <f t="shared" si="8"/>
        <v xml:space="preserve"> </v>
      </c>
    </row>
    <row r="16" spans="1:36" ht="16.5" customHeight="1" thickBot="1" x14ac:dyDescent="0.25">
      <c r="B16" s="29" t="s">
        <v>7</v>
      </c>
      <c r="C16" s="231">
        <v>46054</v>
      </c>
      <c r="D16" s="20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ref="K16" si="10">(G16-F16)+(I16-H16)</f>
        <v>0</v>
      </c>
      <c r="L16" s="16">
        <f t="shared" ref="L16" si="11">+IF((J16-E16-K16)&gt;=0,(J16-E16-K16),(J16-(E16-24)-K16))</f>
        <v>0</v>
      </c>
      <c r="M16" s="16" t="str">
        <f t="shared" ref="M16" si="12">IF(L16&gt;12,"§9 AZG! ","-")</f>
        <v>-</v>
      </c>
      <c r="N16" s="16" t="str">
        <f t="shared" ref="N16" si="13">IF(L16&gt;6,IF(K16&lt;0.5,"Pause!","-"),"-")</f>
        <v>-</v>
      </c>
      <c r="O16" s="157">
        <f>Voreingabe!$I$14</f>
        <v>0</v>
      </c>
      <c r="P16" s="151">
        <f t="shared" ref="P16" si="14">L16-O16</f>
        <v>0</v>
      </c>
      <c r="Q16" s="151" t="str">
        <f t="shared" si="9"/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6"/>
        <v>Okay</v>
      </c>
      <c r="AA16" s="14"/>
      <c r="AB16" s="31">
        <f t="shared" si="7"/>
        <v>0</v>
      </c>
      <c r="AC16" s="32">
        <f t="shared" si="0"/>
        <v>0</v>
      </c>
      <c r="AD16" s="31" t="str">
        <f t="shared" si="1"/>
        <v>2</v>
      </c>
      <c r="AE16" s="31" t="str">
        <f t="shared" si="2"/>
        <v>1</v>
      </c>
      <c r="AF16" s="31" t="str">
        <f t="shared" si="3"/>
        <v>1</v>
      </c>
      <c r="AG16" s="31">
        <f t="shared" si="4"/>
        <v>4</v>
      </c>
      <c r="AI16" s="31" t="s">
        <v>84</v>
      </c>
      <c r="AJ16" s="31" t="str">
        <f t="shared" si="8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218"/>
      <c r="E17" s="89"/>
      <c r="F17" s="90"/>
      <c r="G17" s="90"/>
      <c r="H17" s="90"/>
      <c r="I17" s="90"/>
      <c r="J17" s="90"/>
      <c r="K17" s="90"/>
      <c r="L17" s="96">
        <f>SUM(L10:L16)</f>
        <v>0</v>
      </c>
      <c r="M17" s="16" t="str">
        <f>IF(L17&gt;60,"§9 AZG! ","-")</f>
        <v>-</v>
      </c>
      <c r="N17" s="97"/>
      <c r="O17" s="158">
        <f>SUM(O10:O16)</f>
        <v>0</v>
      </c>
      <c r="P17" s="159">
        <f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5">SUM(T10:T16)</f>
        <v>0</v>
      </c>
      <c r="U17" s="161">
        <f t="shared" si="15"/>
        <v>0</v>
      </c>
      <c r="V17" s="161">
        <f t="shared" si="15"/>
        <v>0</v>
      </c>
      <c r="W17" s="161">
        <f t="shared" si="15"/>
        <v>0</v>
      </c>
      <c r="X17" s="161">
        <f t="shared" si="15"/>
        <v>0</v>
      </c>
      <c r="Y17" s="161">
        <f t="shared" si="15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29">
        <f>C16+1</f>
        <v>46055</v>
      </c>
      <c r="D18" s="27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6">(G18-F18)+(I18-H18)</f>
        <v>0.5</v>
      </c>
      <c r="L18" s="16">
        <f t="shared" ref="L18:L40" si="17">+IF((J18-E18-K18)&gt;=0,(J18-E18-K18),(J18-(E18-24)-K18))</f>
        <v>8.5</v>
      </c>
      <c r="M18" s="16" t="str">
        <f t="shared" ref="M18:M24" si="18">IF(L18&gt;12,"§9 AZG! ","-")</f>
        <v>-</v>
      </c>
      <c r="N18" s="16" t="str">
        <f t="shared" ref="N18:N24" si="19">IF(L18&gt;6,IF(K18&lt;0.5,"Pause!","-"),"-")</f>
        <v>-</v>
      </c>
      <c r="O18" s="157">
        <f>Voreingabe!$I$8</f>
        <v>8.5</v>
      </c>
      <c r="P18" s="151">
        <f>L18-O18</f>
        <v>0</v>
      </c>
      <c r="Q18" s="151" t="str">
        <f t="shared" ref="Q18:Q24" si="20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1">P18-T18-V18-W18-X18-Y18-R18-U18-S18</f>
        <v>0</v>
      </c>
      <c r="AC18" s="32">
        <f t="shared" ref="AC18:AC24" si="22">IF(AND(J18&gt;=0.1,J18&lt;=12),J18+24,IF(J18&gt;=12,J18,0))</f>
        <v>18</v>
      </c>
      <c r="AD18" s="31" t="str">
        <f t="shared" ref="AD18:AD24" si="23">IF(E18&gt;6.99,"1","2")</f>
        <v>1</v>
      </c>
      <c r="AE18" s="31" t="str">
        <f t="shared" ref="AE18:AE24" si="24">IF(AC18&lt;18.99,"1","2")</f>
        <v>1</v>
      </c>
      <c r="AF18" s="31" t="str">
        <f t="shared" ref="AF18:AF24" si="25">IF(AC18&gt;22,"2","1")</f>
        <v>1</v>
      </c>
      <c r="AG18" s="31">
        <f t="shared" ref="AG18:AG24" si="26">AD18+AE18+AF18</f>
        <v>3</v>
      </c>
      <c r="AI18" s="31" t="str">
        <f t="shared" ref="AI18:AI23" si="27">IF(D18="U",1," ")</f>
        <v xml:space="preserve"> </v>
      </c>
      <c r="AJ18" s="31">
        <f t="shared" si="8"/>
        <v>1</v>
      </c>
    </row>
    <row r="19" spans="2:36" ht="16.5" customHeight="1" x14ac:dyDescent="0.2">
      <c r="B19" s="35" t="s">
        <v>4</v>
      </c>
      <c r="C19" s="229">
        <f t="shared" ref="C19:C24" si="28">C18+1</f>
        <v>46056</v>
      </c>
      <c r="D19" s="17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6"/>
        <v>0.5</v>
      </c>
      <c r="L19" s="16">
        <f t="shared" si="17"/>
        <v>8.5</v>
      </c>
      <c r="M19" s="16" t="str">
        <f t="shared" si="18"/>
        <v>-</v>
      </c>
      <c r="N19" s="16" t="str">
        <f t="shared" si="19"/>
        <v>-</v>
      </c>
      <c r="O19" s="157">
        <f>Voreingabe!$I$9</f>
        <v>8.5</v>
      </c>
      <c r="P19" s="151">
        <f t="shared" ref="P19:P24" si="29">L19-O19</f>
        <v>0</v>
      </c>
      <c r="Q19" s="151" t="str">
        <f t="shared" si="20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ref="Z19:Z48" si="30">IF(AB19=0,"Okay","Fehler")</f>
        <v>Okay</v>
      </c>
      <c r="AA19" s="14"/>
      <c r="AB19" s="31">
        <f t="shared" si="21"/>
        <v>0</v>
      </c>
      <c r="AC19" s="32">
        <f t="shared" si="22"/>
        <v>18</v>
      </c>
      <c r="AD19" s="31" t="str">
        <f t="shared" si="23"/>
        <v>1</v>
      </c>
      <c r="AE19" s="31" t="str">
        <f t="shared" si="24"/>
        <v>1</v>
      </c>
      <c r="AF19" s="31" t="str">
        <f t="shared" si="25"/>
        <v>1</v>
      </c>
      <c r="AG19" s="31">
        <f t="shared" si="26"/>
        <v>3</v>
      </c>
      <c r="AI19" s="31" t="str">
        <f t="shared" si="27"/>
        <v xml:space="preserve"> </v>
      </c>
      <c r="AJ19" s="31">
        <f t="shared" si="8"/>
        <v>1</v>
      </c>
    </row>
    <row r="20" spans="2:36" ht="16.5" customHeight="1" x14ac:dyDescent="0.2">
      <c r="B20" s="35" t="s">
        <v>2</v>
      </c>
      <c r="C20" s="229">
        <f t="shared" si="28"/>
        <v>46057</v>
      </c>
      <c r="D20" s="17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6"/>
        <v>0.5</v>
      </c>
      <c r="L20" s="16">
        <f t="shared" si="17"/>
        <v>7.5</v>
      </c>
      <c r="M20" s="16" t="str">
        <f t="shared" si="18"/>
        <v>-</v>
      </c>
      <c r="N20" s="16" t="str">
        <f t="shared" si="19"/>
        <v>-</v>
      </c>
      <c r="O20" s="157">
        <f>Voreingabe!$I$10</f>
        <v>7.5</v>
      </c>
      <c r="P20" s="151">
        <f t="shared" si="29"/>
        <v>0</v>
      </c>
      <c r="Q20" s="151" t="str">
        <f t="shared" si="20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30"/>
        <v>Okay</v>
      </c>
      <c r="AA20" s="14"/>
      <c r="AB20" s="31">
        <f t="shared" si="21"/>
        <v>0</v>
      </c>
      <c r="AC20" s="32">
        <f t="shared" si="22"/>
        <v>17</v>
      </c>
      <c r="AD20" s="31" t="str">
        <f t="shared" si="23"/>
        <v>1</v>
      </c>
      <c r="AE20" s="31" t="str">
        <f t="shared" si="24"/>
        <v>1</v>
      </c>
      <c r="AF20" s="31" t="str">
        <f t="shared" si="25"/>
        <v>1</v>
      </c>
      <c r="AG20" s="31">
        <f t="shared" si="26"/>
        <v>3</v>
      </c>
      <c r="AI20" s="31" t="str">
        <f t="shared" si="27"/>
        <v xml:space="preserve"> </v>
      </c>
      <c r="AJ20" s="31">
        <f t="shared" si="8"/>
        <v>1</v>
      </c>
    </row>
    <row r="21" spans="2:36" ht="16.5" customHeight="1" x14ac:dyDescent="0.2">
      <c r="B21" s="35" t="s">
        <v>3</v>
      </c>
      <c r="C21" s="229">
        <f t="shared" si="28"/>
        <v>46058</v>
      </c>
      <c r="D21" s="17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6"/>
        <v>0.5</v>
      </c>
      <c r="L21" s="16">
        <f t="shared" si="17"/>
        <v>7.5</v>
      </c>
      <c r="M21" s="16" t="str">
        <f t="shared" si="18"/>
        <v>-</v>
      </c>
      <c r="N21" s="16" t="str">
        <f t="shared" si="19"/>
        <v>-</v>
      </c>
      <c r="O21" s="157">
        <f>Voreingabe!$I$11</f>
        <v>7.5</v>
      </c>
      <c r="P21" s="151">
        <f t="shared" si="29"/>
        <v>0</v>
      </c>
      <c r="Q21" s="151" t="str">
        <f t="shared" si="20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30"/>
        <v>Okay</v>
      </c>
      <c r="AA21" s="14"/>
      <c r="AB21" s="31">
        <f t="shared" si="21"/>
        <v>0</v>
      </c>
      <c r="AC21" s="32">
        <f t="shared" si="22"/>
        <v>17</v>
      </c>
      <c r="AD21" s="31" t="str">
        <f t="shared" si="23"/>
        <v>1</v>
      </c>
      <c r="AE21" s="31" t="str">
        <f t="shared" si="24"/>
        <v>1</v>
      </c>
      <c r="AF21" s="31" t="str">
        <f t="shared" si="25"/>
        <v>1</v>
      </c>
      <c r="AG21" s="31">
        <f t="shared" si="26"/>
        <v>3</v>
      </c>
      <c r="AI21" s="31" t="str">
        <f t="shared" si="27"/>
        <v xml:space="preserve"> </v>
      </c>
      <c r="AJ21" s="31">
        <f t="shared" si="8"/>
        <v>1</v>
      </c>
    </row>
    <row r="22" spans="2:36" ht="16.5" customHeight="1" x14ac:dyDescent="0.2">
      <c r="B22" s="35" t="s">
        <v>5</v>
      </c>
      <c r="C22" s="229">
        <f t="shared" si="28"/>
        <v>46059</v>
      </c>
      <c r="D22" s="17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6"/>
        <v>0.5</v>
      </c>
      <c r="L22" s="16">
        <f t="shared" si="17"/>
        <v>6.5</v>
      </c>
      <c r="M22" s="16" t="str">
        <f t="shared" si="18"/>
        <v>-</v>
      </c>
      <c r="N22" s="16" t="str">
        <f t="shared" si="19"/>
        <v>-</v>
      </c>
      <c r="O22" s="157">
        <f>Voreingabe!$I$12</f>
        <v>6.5</v>
      </c>
      <c r="P22" s="151">
        <f t="shared" si="29"/>
        <v>0</v>
      </c>
      <c r="Q22" s="151" t="str">
        <f t="shared" si="20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30"/>
        <v>Okay</v>
      </c>
      <c r="AA22" s="14"/>
      <c r="AB22" s="31">
        <f t="shared" si="21"/>
        <v>0</v>
      </c>
      <c r="AC22" s="32">
        <f t="shared" si="22"/>
        <v>16</v>
      </c>
      <c r="AD22" s="31" t="str">
        <f t="shared" si="23"/>
        <v>1</v>
      </c>
      <c r="AE22" s="31" t="str">
        <f t="shared" si="24"/>
        <v>1</v>
      </c>
      <c r="AF22" s="31" t="str">
        <f t="shared" si="25"/>
        <v>1</v>
      </c>
      <c r="AG22" s="31">
        <f t="shared" si="26"/>
        <v>3</v>
      </c>
      <c r="AI22" s="31" t="str">
        <f t="shared" si="27"/>
        <v xml:space="preserve"> </v>
      </c>
      <c r="AJ22" s="31">
        <f t="shared" si="8"/>
        <v>1</v>
      </c>
    </row>
    <row r="23" spans="2:36" ht="16.5" customHeight="1" x14ac:dyDescent="0.2">
      <c r="B23" s="36" t="s">
        <v>6</v>
      </c>
      <c r="C23" s="229">
        <f t="shared" si="28"/>
        <v>46060</v>
      </c>
      <c r="D23" s="17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6"/>
        <v>0</v>
      </c>
      <c r="L23" s="16">
        <f t="shared" si="17"/>
        <v>0</v>
      </c>
      <c r="M23" s="16" t="str">
        <f t="shared" si="18"/>
        <v>-</v>
      </c>
      <c r="N23" s="16" t="str">
        <f t="shared" si="19"/>
        <v>-</v>
      </c>
      <c r="O23" s="157">
        <f>Voreingabe!$I$13</f>
        <v>0</v>
      </c>
      <c r="P23" s="151">
        <f t="shared" si="29"/>
        <v>0</v>
      </c>
      <c r="Q23" s="151" t="str">
        <f t="shared" si="20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30"/>
        <v>Okay</v>
      </c>
      <c r="AA23" s="14"/>
      <c r="AB23" s="31">
        <f t="shared" si="21"/>
        <v>0</v>
      </c>
      <c r="AC23" s="32">
        <f t="shared" si="22"/>
        <v>0</v>
      </c>
      <c r="AD23" s="31" t="str">
        <f t="shared" si="23"/>
        <v>2</v>
      </c>
      <c r="AE23" s="31" t="str">
        <f t="shared" si="24"/>
        <v>1</v>
      </c>
      <c r="AF23" s="31" t="str">
        <f t="shared" si="25"/>
        <v>1</v>
      </c>
      <c r="AG23" s="31">
        <f t="shared" si="26"/>
        <v>4</v>
      </c>
      <c r="AI23" s="31" t="str">
        <f t="shared" si="27"/>
        <v xml:space="preserve"> </v>
      </c>
      <c r="AJ23" s="31" t="str">
        <f t="shared" si="8"/>
        <v xml:space="preserve"> </v>
      </c>
    </row>
    <row r="24" spans="2:36" ht="16.5" customHeight="1" thickBot="1" x14ac:dyDescent="0.25">
      <c r="B24" s="29" t="s">
        <v>7</v>
      </c>
      <c r="C24" s="231">
        <f t="shared" si="28"/>
        <v>46061</v>
      </c>
      <c r="D24" s="20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6"/>
        <v>0</v>
      </c>
      <c r="L24" s="16">
        <f t="shared" si="17"/>
        <v>0</v>
      </c>
      <c r="M24" s="16" t="str">
        <f t="shared" si="18"/>
        <v>-</v>
      </c>
      <c r="N24" s="16" t="str">
        <f t="shared" si="19"/>
        <v>-</v>
      </c>
      <c r="O24" s="157">
        <f>Voreingabe!$I$14</f>
        <v>0</v>
      </c>
      <c r="P24" s="151">
        <f t="shared" si="29"/>
        <v>0</v>
      </c>
      <c r="Q24" s="151" t="str">
        <f t="shared" si="20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30"/>
        <v>Okay</v>
      </c>
      <c r="AA24" s="14"/>
      <c r="AB24" s="31">
        <f t="shared" si="21"/>
        <v>0</v>
      </c>
      <c r="AC24" s="32">
        <f t="shared" si="22"/>
        <v>0</v>
      </c>
      <c r="AD24" s="31" t="str">
        <f t="shared" si="23"/>
        <v>2</v>
      </c>
      <c r="AE24" s="31" t="str">
        <f t="shared" si="24"/>
        <v>1</v>
      </c>
      <c r="AF24" s="31" t="str">
        <f t="shared" si="25"/>
        <v>1</v>
      </c>
      <c r="AG24" s="31">
        <f t="shared" si="26"/>
        <v>4</v>
      </c>
      <c r="AI24" s="31" t="s">
        <v>84</v>
      </c>
      <c r="AJ24" s="31" t="str">
        <f t="shared" si="8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218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>SUM(R18:R24)</f>
        <v>0</v>
      </c>
      <c r="S25" s="161">
        <f>SUM(S18:S24)</f>
        <v>0</v>
      </c>
      <c r="T25" s="161">
        <f t="shared" ref="T25:Y25" si="31">SUM(T18:T24)</f>
        <v>0</v>
      </c>
      <c r="U25" s="161">
        <f>SUM(U18:U24)</f>
        <v>0</v>
      </c>
      <c r="V25" s="161">
        <f t="shared" si="31"/>
        <v>0</v>
      </c>
      <c r="W25" s="161">
        <f t="shared" si="31"/>
        <v>0</v>
      </c>
      <c r="X25" s="161">
        <f t="shared" si="31"/>
        <v>0</v>
      </c>
      <c r="Y25" s="161">
        <f t="shared" si="31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39">
        <f>C24+1</f>
        <v>46062</v>
      </c>
      <c r="D26" s="27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2">(G26-F26)+(I26-H26)</f>
        <v>0.5</v>
      </c>
      <c r="L26" s="16">
        <f t="shared" si="17"/>
        <v>8.5</v>
      </c>
      <c r="M26" s="16" t="str">
        <f t="shared" ref="M26:M32" si="33">IF(L26&gt;12,"§9 AZG! ","-")</f>
        <v>-</v>
      </c>
      <c r="N26" s="16" t="str">
        <f t="shared" ref="N26:N40" si="34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5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6">P26-T26-V26-W26-X26-Y26-R26-U26-S26</f>
        <v>0</v>
      </c>
      <c r="AC26" s="32">
        <f t="shared" ref="AC26:AC32" si="37">IF(AND(J26&gt;=0.1,J26&lt;=12),J26+24,IF(J26&gt;=12,J26,0))</f>
        <v>18</v>
      </c>
      <c r="AD26" s="31" t="str">
        <f t="shared" ref="AD26:AD32" si="38">IF(E26&gt;6.99,"1","2")</f>
        <v>1</v>
      </c>
      <c r="AE26" s="31" t="str">
        <f t="shared" ref="AE26:AE32" si="39">IF(AC26&lt;18.99,"1","2")</f>
        <v>1</v>
      </c>
      <c r="AF26" s="31" t="str">
        <f t="shared" ref="AF26:AF32" si="40">IF(AC26&gt;22,"2","1")</f>
        <v>1</v>
      </c>
      <c r="AG26" s="31">
        <f t="shared" ref="AG26:AG32" si="41">AD26+AE26+AF26</f>
        <v>3</v>
      </c>
      <c r="AI26" s="31" t="str">
        <f t="shared" ref="AI26:AI31" si="42">IF(D26="U",1," ")</f>
        <v xml:space="preserve"> </v>
      </c>
      <c r="AJ26" s="31">
        <f t="shared" si="8"/>
        <v>1</v>
      </c>
    </row>
    <row r="27" spans="2:36" ht="16.5" customHeight="1" x14ac:dyDescent="0.2">
      <c r="B27" s="35" t="s">
        <v>4</v>
      </c>
      <c r="C27" s="229">
        <f t="shared" ref="C27:C32" si="43">C26+1</f>
        <v>46063</v>
      </c>
      <c r="D27" s="17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2"/>
        <v>0.5</v>
      </c>
      <c r="L27" s="16">
        <f t="shared" si="17"/>
        <v>8.5</v>
      </c>
      <c r="M27" s="16" t="str">
        <f t="shared" si="33"/>
        <v>-</v>
      </c>
      <c r="N27" s="16" t="str">
        <f t="shared" si="34"/>
        <v>-</v>
      </c>
      <c r="O27" s="157">
        <f>Voreingabe!$I$9</f>
        <v>8.5</v>
      </c>
      <c r="P27" s="151">
        <f t="shared" ref="P27:P32" si="44">L27-O27</f>
        <v>0</v>
      </c>
      <c r="Q27" s="151" t="str">
        <f t="shared" si="35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30"/>
        <v>Okay</v>
      </c>
      <c r="AA27" s="14"/>
      <c r="AB27" s="31">
        <f t="shared" si="36"/>
        <v>0</v>
      </c>
      <c r="AC27" s="32">
        <f t="shared" si="37"/>
        <v>18</v>
      </c>
      <c r="AD27" s="31" t="str">
        <f t="shared" si="38"/>
        <v>1</v>
      </c>
      <c r="AE27" s="31" t="str">
        <f t="shared" si="39"/>
        <v>1</v>
      </c>
      <c r="AF27" s="31" t="str">
        <f t="shared" si="40"/>
        <v>1</v>
      </c>
      <c r="AG27" s="31">
        <f t="shared" si="41"/>
        <v>3</v>
      </c>
      <c r="AI27" s="31" t="str">
        <f t="shared" si="42"/>
        <v xml:space="preserve"> </v>
      </c>
      <c r="AJ27" s="31">
        <f t="shared" si="8"/>
        <v>1</v>
      </c>
    </row>
    <row r="28" spans="2:36" ht="16.5" customHeight="1" x14ac:dyDescent="0.2">
      <c r="B28" s="35" t="s">
        <v>2</v>
      </c>
      <c r="C28" s="229">
        <f t="shared" si="43"/>
        <v>46064</v>
      </c>
      <c r="D28" s="17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2"/>
        <v>0.5</v>
      </c>
      <c r="L28" s="16">
        <f t="shared" si="17"/>
        <v>7.5</v>
      </c>
      <c r="M28" s="16" t="str">
        <f t="shared" si="33"/>
        <v>-</v>
      </c>
      <c r="N28" s="16" t="str">
        <f t="shared" si="34"/>
        <v>-</v>
      </c>
      <c r="O28" s="157">
        <f>Voreingabe!$I$10</f>
        <v>7.5</v>
      </c>
      <c r="P28" s="151">
        <f t="shared" si="44"/>
        <v>0</v>
      </c>
      <c r="Q28" s="151" t="str">
        <f t="shared" si="35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30"/>
        <v>Okay</v>
      </c>
      <c r="AA28" s="14"/>
      <c r="AB28" s="31">
        <f t="shared" si="36"/>
        <v>0</v>
      </c>
      <c r="AC28" s="32">
        <f t="shared" si="37"/>
        <v>17</v>
      </c>
      <c r="AD28" s="31" t="str">
        <f t="shared" si="38"/>
        <v>1</v>
      </c>
      <c r="AE28" s="31" t="str">
        <f t="shared" si="39"/>
        <v>1</v>
      </c>
      <c r="AF28" s="31" t="str">
        <f t="shared" si="40"/>
        <v>1</v>
      </c>
      <c r="AG28" s="31">
        <f t="shared" si="41"/>
        <v>3</v>
      </c>
      <c r="AI28" s="31" t="str">
        <f t="shared" si="42"/>
        <v xml:space="preserve"> </v>
      </c>
      <c r="AJ28" s="31">
        <f t="shared" si="8"/>
        <v>1</v>
      </c>
    </row>
    <row r="29" spans="2:36" ht="16.5" customHeight="1" x14ac:dyDescent="0.2">
      <c r="B29" s="35" t="s">
        <v>3</v>
      </c>
      <c r="C29" s="229">
        <f t="shared" si="43"/>
        <v>46065</v>
      </c>
      <c r="D29" s="17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2"/>
        <v>0.5</v>
      </c>
      <c r="L29" s="16">
        <f t="shared" si="17"/>
        <v>7.5</v>
      </c>
      <c r="M29" s="16" t="str">
        <f t="shared" si="33"/>
        <v>-</v>
      </c>
      <c r="N29" s="16" t="str">
        <f t="shared" si="34"/>
        <v>-</v>
      </c>
      <c r="O29" s="157">
        <f>Voreingabe!$I$11</f>
        <v>7.5</v>
      </c>
      <c r="P29" s="151">
        <f t="shared" si="44"/>
        <v>0</v>
      </c>
      <c r="Q29" s="151" t="str">
        <f t="shared" si="35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30"/>
        <v>Okay</v>
      </c>
      <c r="AA29" s="14"/>
      <c r="AB29" s="31">
        <f t="shared" si="36"/>
        <v>0</v>
      </c>
      <c r="AC29" s="32">
        <f t="shared" si="37"/>
        <v>17</v>
      </c>
      <c r="AD29" s="31" t="str">
        <f t="shared" si="38"/>
        <v>1</v>
      </c>
      <c r="AE29" s="31" t="str">
        <f t="shared" si="39"/>
        <v>1</v>
      </c>
      <c r="AF29" s="31" t="str">
        <f t="shared" si="40"/>
        <v>1</v>
      </c>
      <c r="AG29" s="31">
        <f t="shared" si="41"/>
        <v>3</v>
      </c>
      <c r="AI29" s="31" t="str">
        <f t="shared" si="42"/>
        <v xml:space="preserve"> </v>
      </c>
      <c r="AJ29" s="31">
        <f t="shared" si="8"/>
        <v>1</v>
      </c>
    </row>
    <row r="30" spans="2:36" ht="16.5" customHeight="1" x14ac:dyDescent="0.2">
      <c r="B30" s="35" t="s">
        <v>5</v>
      </c>
      <c r="C30" s="229">
        <f t="shared" si="43"/>
        <v>46066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2"/>
        <v>0.5</v>
      </c>
      <c r="L30" s="16">
        <f t="shared" si="17"/>
        <v>6.5</v>
      </c>
      <c r="M30" s="16" t="str">
        <f t="shared" si="33"/>
        <v>-</v>
      </c>
      <c r="N30" s="16" t="str">
        <f t="shared" si="34"/>
        <v>-</v>
      </c>
      <c r="O30" s="157">
        <f>Voreingabe!$I$12</f>
        <v>6.5</v>
      </c>
      <c r="P30" s="151">
        <f t="shared" si="44"/>
        <v>0</v>
      </c>
      <c r="Q30" s="151" t="str">
        <f t="shared" si="35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30"/>
        <v>Okay</v>
      </c>
      <c r="AA30" s="14"/>
      <c r="AB30" s="31">
        <f t="shared" si="36"/>
        <v>0</v>
      </c>
      <c r="AC30" s="32">
        <f t="shared" si="37"/>
        <v>16</v>
      </c>
      <c r="AD30" s="31" t="str">
        <f t="shared" si="38"/>
        <v>1</v>
      </c>
      <c r="AE30" s="31" t="str">
        <f t="shared" si="39"/>
        <v>1</v>
      </c>
      <c r="AF30" s="31" t="str">
        <f t="shared" si="40"/>
        <v>1</v>
      </c>
      <c r="AG30" s="31">
        <f t="shared" si="41"/>
        <v>3</v>
      </c>
      <c r="AI30" s="31" t="str">
        <f t="shared" si="42"/>
        <v xml:space="preserve"> </v>
      </c>
      <c r="AJ30" s="31">
        <f t="shared" si="8"/>
        <v>1</v>
      </c>
    </row>
    <row r="31" spans="2:36" ht="16.5" customHeight="1" x14ac:dyDescent="0.2">
      <c r="B31" s="36" t="s">
        <v>6</v>
      </c>
      <c r="C31" s="229">
        <f t="shared" si="43"/>
        <v>46067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2"/>
        <v>0</v>
      </c>
      <c r="L31" s="16">
        <f t="shared" si="17"/>
        <v>0</v>
      </c>
      <c r="M31" s="16" t="str">
        <f t="shared" si="33"/>
        <v>-</v>
      </c>
      <c r="N31" s="16" t="str">
        <f t="shared" si="34"/>
        <v>-</v>
      </c>
      <c r="O31" s="157">
        <f>Voreingabe!$I$13</f>
        <v>0</v>
      </c>
      <c r="P31" s="151">
        <f t="shared" si="44"/>
        <v>0</v>
      </c>
      <c r="Q31" s="151" t="str">
        <f t="shared" si="35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30"/>
        <v>Okay</v>
      </c>
      <c r="AA31" s="14"/>
      <c r="AB31" s="31">
        <f t="shared" si="36"/>
        <v>0</v>
      </c>
      <c r="AC31" s="32">
        <f t="shared" si="37"/>
        <v>0</v>
      </c>
      <c r="AD31" s="31" t="str">
        <f t="shared" si="38"/>
        <v>2</v>
      </c>
      <c r="AE31" s="31" t="str">
        <f t="shared" si="39"/>
        <v>1</v>
      </c>
      <c r="AF31" s="31" t="str">
        <f t="shared" si="40"/>
        <v>1</v>
      </c>
      <c r="AG31" s="31">
        <f t="shared" si="41"/>
        <v>4</v>
      </c>
      <c r="AI31" s="31" t="str">
        <f t="shared" si="42"/>
        <v xml:space="preserve"> </v>
      </c>
      <c r="AJ31" s="31" t="str">
        <f t="shared" si="8"/>
        <v xml:space="preserve"> </v>
      </c>
    </row>
    <row r="32" spans="2:36" ht="16.5" customHeight="1" thickBot="1" x14ac:dyDescent="0.25">
      <c r="B32" s="29" t="s">
        <v>7</v>
      </c>
      <c r="C32" s="231">
        <f t="shared" si="43"/>
        <v>46068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2"/>
        <v>0</v>
      </c>
      <c r="L32" s="16">
        <f t="shared" si="17"/>
        <v>0</v>
      </c>
      <c r="M32" s="16" t="str">
        <f t="shared" si="33"/>
        <v>-</v>
      </c>
      <c r="N32" s="16" t="str">
        <f t="shared" si="34"/>
        <v>-</v>
      </c>
      <c r="O32" s="157">
        <f>Voreingabe!$I$14</f>
        <v>0</v>
      </c>
      <c r="P32" s="151">
        <f t="shared" si="44"/>
        <v>0</v>
      </c>
      <c r="Q32" s="151" t="str">
        <f t="shared" si="35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30"/>
        <v>Okay</v>
      </c>
      <c r="AA32" s="14"/>
      <c r="AB32" s="31">
        <f t="shared" si="36"/>
        <v>0</v>
      </c>
      <c r="AC32" s="32">
        <f t="shared" si="37"/>
        <v>0</v>
      </c>
      <c r="AD32" s="31" t="str">
        <f t="shared" si="38"/>
        <v>2</v>
      </c>
      <c r="AE32" s="31" t="str">
        <f t="shared" si="39"/>
        <v>1</v>
      </c>
      <c r="AF32" s="31" t="str">
        <f t="shared" si="40"/>
        <v>1</v>
      </c>
      <c r="AG32" s="31">
        <f t="shared" si="41"/>
        <v>4</v>
      </c>
      <c r="AI32" s="31" t="s">
        <v>84</v>
      </c>
      <c r="AJ32" s="31" t="str">
        <f t="shared" si="8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218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5">SUM(R26:R32)</f>
        <v>0</v>
      </c>
      <c r="S33" s="161">
        <f t="shared" si="45"/>
        <v>0</v>
      </c>
      <c r="T33" s="161">
        <f t="shared" si="45"/>
        <v>0</v>
      </c>
      <c r="U33" s="161">
        <f t="shared" si="45"/>
        <v>0</v>
      </c>
      <c r="V33" s="161">
        <f t="shared" si="45"/>
        <v>0</v>
      </c>
      <c r="W33" s="161">
        <f t="shared" si="45"/>
        <v>0</v>
      </c>
      <c r="X33" s="161">
        <f t="shared" si="45"/>
        <v>0</v>
      </c>
      <c r="Y33" s="161">
        <f t="shared" si="45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46069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6">(G34-F34)+(I34-H34)</f>
        <v>0.5</v>
      </c>
      <c r="L34" s="16">
        <f t="shared" si="17"/>
        <v>8.5</v>
      </c>
      <c r="M34" s="16" t="str">
        <f t="shared" ref="M34:M40" si="47">IF(L34&gt;12,"§9 AZG! ","-")</f>
        <v>-</v>
      </c>
      <c r="N34" s="16" t="str">
        <f t="shared" si="34"/>
        <v>-</v>
      </c>
      <c r="O34" s="157">
        <f>Voreingabe!$I$8</f>
        <v>8.5</v>
      </c>
      <c r="P34" s="151">
        <f>L34-O34</f>
        <v>0</v>
      </c>
      <c r="Q34" s="151" t="str">
        <f t="shared" ref="Q34:Q40" si="48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49">P34-T34-V34-W34-X34-Y34-R34-U34-S34</f>
        <v>0</v>
      </c>
      <c r="AC34" s="32">
        <f t="shared" ref="AC34:AC40" si="50">IF(AND(J34&gt;=0.1,J34&lt;=12),J34+24,IF(J34&gt;=12,J34,0))</f>
        <v>18</v>
      </c>
      <c r="AD34" s="31" t="str">
        <f t="shared" ref="AD34:AD40" si="51">IF(E34&gt;6.99,"1","2")</f>
        <v>1</v>
      </c>
      <c r="AE34" s="31" t="str">
        <f t="shared" ref="AE34:AE40" si="52">IF(AC34&lt;18.99,"1","2")</f>
        <v>1</v>
      </c>
      <c r="AF34" s="31" t="str">
        <f t="shared" ref="AF34:AF40" si="53">IF(AC34&gt;22,"2","1")</f>
        <v>1</v>
      </c>
      <c r="AG34" s="31">
        <f t="shared" ref="AG34:AG40" si="54">AD34+AE34+AF34</f>
        <v>3</v>
      </c>
      <c r="AI34" s="31" t="str">
        <f t="shared" ref="AI34:AI39" si="55">IF(D34="U",1," ")</f>
        <v xml:space="preserve"> </v>
      </c>
      <c r="AJ34" s="31">
        <f t="shared" si="8"/>
        <v>1</v>
      </c>
    </row>
    <row r="35" spans="2:36" ht="16.5" customHeight="1" x14ac:dyDescent="0.2">
      <c r="B35" s="35" t="s">
        <v>4</v>
      </c>
      <c r="C35" s="229">
        <f t="shared" ref="C35:C40" si="56">C34+1</f>
        <v>46070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6"/>
        <v>0.5</v>
      </c>
      <c r="L35" s="16">
        <f t="shared" si="17"/>
        <v>8.5</v>
      </c>
      <c r="M35" s="16" t="str">
        <f t="shared" si="47"/>
        <v>-</v>
      </c>
      <c r="N35" s="16" t="str">
        <f t="shared" si="34"/>
        <v>-</v>
      </c>
      <c r="O35" s="157">
        <f>Voreingabe!$I$9</f>
        <v>8.5</v>
      </c>
      <c r="P35" s="151">
        <f t="shared" ref="P35:P40" si="57">L35-O35</f>
        <v>0</v>
      </c>
      <c r="Q35" s="151" t="str">
        <f t="shared" si="48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30"/>
        <v>Okay</v>
      </c>
      <c r="AA35" s="14"/>
      <c r="AB35" s="31">
        <f t="shared" si="49"/>
        <v>0</v>
      </c>
      <c r="AC35" s="32">
        <f t="shared" si="50"/>
        <v>18</v>
      </c>
      <c r="AD35" s="31" t="str">
        <f t="shared" si="51"/>
        <v>1</v>
      </c>
      <c r="AE35" s="31" t="str">
        <f t="shared" si="52"/>
        <v>1</v>
      </c>
      <c r="AF35" s="31" t="str">
        <f t="shared" si="53"/>
        <v>1</v>
      </c>
      <c r="AG35" s="31">
        <f t="shared" si="54"/>
        <v>3</v>
      </c>
      <c r="AI35" s="31" t="str">
        <f t="shared" si="55"/>
        <v xml:space="preserve"> </v>
      </c>
      <c r="AJ35" s="31">
        <f t="shared" si="8"/>
        <v>1</v>
      </c>
    </row>
    <row r="36" spans="2:36" ht="16.5" customHeight="1" x14ac:dyDescent="0.2">
      <c r="B36" s="35" t="s">
        <v>2</v>
      </c>
      <c r="C36" s="229">
        <f t="shared" si="56"/>
        <v>46071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6"/>
        <v>0.5</v>
      </c>
      <c r="L36" s="16">
        <f t="shared" si="17"/>
        <v>7.5</v>
      </c>
      <c r="M36" s="16" t="str">
        <f t="shared" si="47"/>
        <v>-</v>
      </c>
      <c r="N36" s="16" t="str">
        <f t="shared" si="34"/>
        <v>-</v>
      </c>
      <c r="O36" s="157">
        <f>Voreingabe!$I$10</f>
        <v>7.5</v>
      </c>
      <c r="P36" s="151">
        <f t="shared" si="57"/>
        <v>0</v>
      </c>
      <c r="Q36" s="151" t="str">
        <f t="shared" si="48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30"/>
        <v>Okay</v>
      </c>
      <c r="AA36" s="14"/>
      <c r="AB36" s="31">
        <f t="shared" si="49"/>
        <v>0</v>
      </c>
      <c r="AC36" s="32">
        <f t="shared" si="50"/>
        <v>17</v>
      </c>
      <c r="AD36" s="31" t="str">
        <f t="shared" si="51"/>
        <v>1</v>
      </c>
      <c r="AE36" s="31" t="str">
        <f t="shared" si="52"/>
        <v>1</v>
      </c>
      <c r="AF36" s="31" t="str">
        <f t="shared" si="53"/>
        <v>1</v>
      </c>
      <c r="AG36" s="31">
        <f t="shared" si="54"/>
        <v>3</v>
      </c>
      <c r="AI36" s="31" t="str">
        <f t="shared" si="55"/>
        <v xml:space="preserve"> </v>
      </c>
      <c r="AJ36" s="31">
        <f t="shared" si="8"/>
        <v>1</v>
      </c>
    </row>
    <row r="37" spans="2:36" ht="16.5" customHeight="1" x14ac:dyDescent="0.2">
      <c r="B37" s="35" t="s">
        <v>3</v>
      </c>
      <c r="C37" s="229">
        <f t="shared" si="56"/>
        <v>46072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6"/>
        <v>0.5</v>
      </c>
      <c r="L37" s="16">
        <f t="shared" si="17"/>
        <v>7.5</v>
      </c>
      <c r="M37" s="16" t="str">
        <f t="shared" si="47"/>
        <v>-</v>
      </c>
      <c r="N37" s="16" t="str">
        <f t="shared" si="34"/>
        <v>-</v>
      </c>
      <c r="O37" s="157">
        <f>Voreingabe!$I$11</f>
        <v>7.5</v>
      </c>
      <c r="P37" s="151">
        <f t="shared" si="57"/>
        <v>0</v>
      </c>
      <c r="Q37" s="151" t="str">
        <f t="shared" si="48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30"/>
        <v>Okay</v>
      </c>
      <c r="AA37" s="14"/>
      <c r="AB37" s="31">
        <f t="shared" si="49"/>
        <v>0</v>
      </c>
      <c r="AC37" s="32">
        <f t="shared" si="50"/>
        <v>17</v>
      </c>
      <c r="AD37" s="31" t="str">
        <f t="shared" si="51"/>
        <v>1</v>
      </c>
      <c r="AE37" s="31" t="str">
        <f t="shared" si="52"/>
        <v>1</v>
      </c>
      <c r="AF37" s="31" t="str">
        <f t="shared" si="53"/>
        <v>1</v>
      </c>
      <c r="AG37" s="31">
        <f t="shared" si="54"/>
        <v>3</v>
      </c>
      <c r="AI37" s="31" t="str">
        <f t="shared" si="55"/>
        <v xml:space="preserve"> </v>
      </c>
      <c r="AJ37" s="31">
        <f t="shared" si="8"/>
        <v>1</v>
      </c>
    </row>
    <row r="38" spans="2:36" ht="16.5" customHeight="1" x14ac:dyDescent="0.2">
      <c r="B38" s="35" t="s">
        <v>5</v>
      </c>
      <c r="C38" s="229">
        <f t="shared" si="56"/>
        <v>46073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6"/>
        <v>0.5</v>
      </c>
      <c r="L38" s="16">
        <f t="shared" si="17"/>
        <v>6.5</v>
      </c>
      <c r="M38" s="16" t="str">
        <f t="shared" si="47"/>
        <v>-</v>
      </c>
      <c r="N38" s="16" t="str">
        <f t="shared" si="34"/>
        <v>-</v>
      </c>
      <c r="O38" s="157">
        <f>Voreingabe!$I$12</f>
        <v>6.5</v>
      </c>
      <c r="P38" s="151">
        <f t="shared" si="57"/>
        <v>0</v>
      </c>
      <c r="Q38" s="151" t="str">
        <f t="shared" si="48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30"/>
        <v>Okay</v>
      </c>
      <c r="AA38" s="14"/>
      <c r="AB38" s="31">
        <f t="shared" si="49"/>
        <v>0</v>
      </c>
      <c r="AC38" s="32">
        <f t="shared" si="50"/>
        <v>16</v>
      </c>
      <c r="AD38" s="31" t="str">
        <f t="shared" si="51"/>
        <v>1</v>
      </c>
      <c r="AE38" s="31" t="str">
        <f t="shared" si="52"/>
        <v>1</v>
      </c>
      <c r="AF38" s="31" t="str">
        <f t="shared" si="53"/>
        <v>1</v>
      </c>
      <c r="AG38" s="31">
        <f t="shared" si="54"/>
        <v>3</v>
      </c>
      <c r="AI38" s="31" t="str">
        <f t="shared" si="55"/>
        <v xml:space="preserve"> </v>
      </c>
      <c r="AJ38" s="31">
        <f t="shared" si="8"/>
        <v>1</v>
      </c>
    </row>
    <row r="39" spans="2:36" ht="16.5" customHeight="1" x14ac:dyDescent="0.2">
      <c r="B39" s="36" t="s">
        <v>6</v>
      </c>
      <c r="C39" s="229">
        <f t="shared" si="56"/>
        <v>46074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6"/>
        <v>0</v>
      </c>
      <c r="L39" s="16">
        <f t="shared" si="17"/>
        <v>0</v>
      </c>
      <c r="M39" s="16" t="str">
        <f t="shared" si="47"/>
        <v>-</v>
      </c>
      <c r="N39" s="16" t="str">
        <f t="shared" si="34"/>
        <v>-</v>
      </c>
      <c r="O39" s="157">
        <f>Voreingabe!$I$13</f>
        <v>0</v>
      </c>
      <c r="P39" s="151">
        <f t="shared" si="57"/>
        <v>0</v>
      </c>
      <c r="Q39" s="151" t="str">
        <f t="shared" si="48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30"/>
        <v>Okay</v>
      </c>
      <c r="AA39" s="14"/>
      <c r="AB39" s="31">
        <f t="shared" si="49"/>
        <v>0</v>
      </c>
      <c r="AC39" s="32">
        <f t="shared" si="50"/>
        <v>0</v>
      </c>
      <c r="AD39" s="31" t="str">
        <f t="shared" si="51"/>
        <v>2</v>
      </c>
      <c r="AE39" s="31" t="str">
        <f t="shared" si="52"/>
        <v>1</v>
      </c>
      <c r="AF39" s="31" t="str">
        <f t="shared" si="53"/>
        <v>1</v>
      </c>
      <c r="AG39" s="31">
        <f t="shared" si="54"/>
        <v>4</v>
      </c>
      <c r="AI39" s="31" t="str">
        <f t="shared" si="55"/>
        <v xml:space="preserve"> </v>
      </c>
      <c r="AJ39" s="31" t="str">
        <f t="shared" si="8"/>
        <v xml:space="preserve"> </v>
      </c>
    </row>
    <row r="40" spans="2:36" ht="16.5" customHeight="1" thickBot="1" x14ac:dyDescent="0.25">
      <c r="B40" s="29" t="s">
        <v>7</v>
      </c>
      <c r="C40" s="231">
        <f t="shared" si="56"/>
        <v>46075</v>
      </c>
      <c r="D40" s="20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6"/>
        <v>0</v>
      </c>
      <c r="L40" s="16">
        <f t="shared" si="17"/>
        <v>0</v>
      </c>
      <c r="M40" s="16" t="str">
        <f t="shared" si="47"/>
        <v>-</v>
      </c>
      <c r="N40" s="16" t="str">
        <f t="shared" si="34"/>
        <v>-</v>
      </c>
      <c r="O40" s="157">
        <f>Voreingabe!$I$14</f>
        <v>0</v>
      </c>
      <c r="P40" s="151">
        <f t="shared" si="57"/>
        <v>0</v>
      </c>
      <c r="Q40" s="151" t="str">
        <f t="shared" si="48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30"/>
        <v>Okay</v>
      </c>
      <c r="AA40" s="14"/>
      <c r="AB40" s="31">
        <f t="shared" si="49"/>
        <v>0</v>
      </c>
      <c r="AC40" s="32">
        <f t="shared" si="50"/>
        <v>0</v>
      </c>
      <c r="AD40" s="31" t="str">
        <f t="shared" si="51"/>
        <v>2</v>
      </c>
      <c r="AE40" s="31" t="str">
        <f t="shared" si="52"/>
        <v>1</v>
      </c>
      <c r="AF40" s="31" t="str">
        <f t="shared" si="53"/>
        <v>1</v>
      </c>
      <c r="AG40" s="31">
        <f t="shared" si="54"/>
        <v>4</v>
      </c>
      <c r="AI40" s="31" t="s">
        <v>84</v>
      </c>
      <c r="AJ40" s="31" t="str">
        <f t="shared" si="8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218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 t="shared" ref="P41" si="58">L41-O41</f>
        <v>0</v>
      </c>
      <c r="Q41" s="160"/>
      <c r="R41" s="161">
        <f t="shared" ref="R41:Y41" si="59">SUM(R34:R40)</f>
        <v>0</v>
      </c>
      <c r="S41" s="161">
        <f t="shared" si="59"/>
        <v>0</v>
      </c>
      <c r="T41" s="161">
        <f t="shared" si="59"/>
        <v>0</v>
      </c>
      <c r="U41" s="161">
        <f t="shared" si="59"/>
        <v>0</v>
      </c>
      <c r="V41" s="161">
        <f t="shared" si="59"/>
        <v>0</v>
      </c>
      <c r="W41" s="161">
        <f t="shared" si="59"/>
        <v>0</v>
      </c>
      <c r="X41" s="161">
        <f t="shared" si="59"/>
        <v>0</v>
      </c>
      <c r="Y41" s="161">
        <f t="shared" si="59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29">
        <f>C40+1</f>
        <v>46076</v>
      </c>
      <c r="D42" s="27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 t="shared" ref="K42:K47" si="60">(G42-F42)+(I42-H42)</f>
        <v>0.5</v>
      </c>
      <c r="L42" s="16">
        <f t="shared" ref="L42:L47" si="61">+IF((J42-E42-K42)&gt;=0,(J42-E42-K42),(J42-(E42-24)-K42))</f>
        <v>8.5</v>
      </c>
      <c r="M42" s="16" t="str">
        <f t="shared" ref="M42:M47" si="62">IF(L42&gt;12,"§9 AZG! ","-")</f>
        <v>-</v>
      </c>
      <c r="N42" s="16" t="str">
        <f t="shared" ref="N42:N47" si="63">IF(L42&gt;6,IF(K42&lt;0.5,"Pause!","-"),"-")</f>
        <v>-</v>
      </c>
      <c r="O42" s="157">
        <f>Voreingabe!$I$8</f>
        <v>8.5</v>
      </c>
      <c r="P42" s="151">
        <f>L42-O42</f>
        <v>0</v>
      </c>
      <c r="Q42" s="151" t="str">
        <f t="shared" ref="Q42:Q43" si="64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5">P42-T42-V42-W42-X42-Y42-R42-U42-S42</f>
        <v>0</v>
      </c>
      <c r="AC42" s="32">
        <f t="shared" ref="AC42:AC48" si="66">IF(AND(J42&gt;=0.1,J42&lt;=12),J42+24,IF(J42&gt;=12,J42,0))</f>
        <v>18</v>
      </c>
      <c r="AD42" s="31" t="str">
        <f t="shared" ref="AD42:AD48" si="67">IF(E42&gt;6.99,"1","2")</f>
        <v>1</v>
      </c>
      <c r="AE42" s="31" t="str">
        <f t="shared" ref="AE42:AE48" si="68">IF(AC42&lt;18.99,"1","2")</f>
        <v>1</v>
      </c>
      <c r="AF42" s="31" t="str">
        <f t="shared" ref="AF42:AF48" si="69">IF(AC42&gt;22,"2","1")</f>
        <v>1</v>
      </c>
      <c r="AG42" s="31">
        <f t="shared" ref="AG42:AG48" si="70">AD42+AE42+AF42</f>
        <v>3</v>
      </c>
      <c r="AI42" s="31" t="str">
        <f t="shared" ref="AI42:AI47" si="71">IF(D42="U",1," ")</f>
        <v xml:space="preserve"> </v>
      </c>
      <c r="AJ42" s="31">
        <f t="shared" si="8"/>
        <v>1</v>
      </c>
    </row>
    <row r="43" spans="2:36" ht="16.5" customHeight="1" x14ac:dyDescent="0.2">
      <c r="B43" s="35" t="s">
        <v>4</v>
      </c>
      <c r="C43" s="229">
        <f t="shared" ref="C43:C47" si="72">C42+1</f>
        <v>46077</v>
      </c>
      <c r="D43" s="17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 t="shared" si="60"/>
        <v>0.5</v>
      </c>
      <c r="L43" s="16">
        <f t="shared" si="61"/>
        <v>8.5</v>
      </c>
      <c r="M43" s="16" t="str">
        <f t="shared" si="62"/>
        <v>-</v>
      </c>
      <c r="N43" s="16" t="str">
        <f t="shared" si="63"/>
        <v>-</v>
      </c>
      <c r="O43" s="157">
        <f>Voreingabe!$I$9</f>
        <v>8.5</v>
      </c>
      <c r="P43" s="151">
        <f t="shared" ref="P43:P47" si="73">L43-O43</f>
        <v>0</v>
      </c>
      <c r="Q43" s="151" t="str">
        <f t="shared" si="64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30"/>
        <v>Okay</v>
      </c>
      <c r="AA43" s="14"/>
      <c r="AB43" s="31">
        <f t="shared" si="65"/>
        <v>0</v>
      </c>
      <c r="AC43" s="32">
        <f t="shared" si="66"/>
        <v>18</v>
      </c>
      <c r="AD43" s="31" t="str">
        <f t="shared" si="67"/>
        <v>1</v>
      </c>
      <c r="AE43" s="31" t="str">
        <f t="shared" si="68"/>
        <v>1</v>
      </c>
      <c r="AF43" s="31" t="str">
        <f t="shared" si="69"/>
        <v>1</v>
      </c>
      <c r="AG43" s="31">
        <f t="shared" si="70"/>
        <v>3</v>
      </c>
      <c r="AI43" s="31" t="str">
        <f t="shared" si="71"/>
        <v xml:space="preserve"> </v>
      </c>
      <c r="AJ43" s="31">
        <f t="shared" si="8"/>
        <v>1</v>
      </c>
    </row>
    <row r="44" spans="2:36" ht="16.5" customHeight="1" x14ac:dyDescent="0.2">
      <c r="B44" s="35" t="s">
        <v>2</v>
      </c>
      <c r="C44" s="229">
        <f t="shared" si="72"/>
        <v>46078</v>
      </c>
      <c r="D44" s="17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 t="shared" si="60"/>
        <v>0.5</v>
      </c>
      <c r="L44" s="16">
        <f t="shared" si="61"/>
        <v>7.5</v>
      </c>
      <c r="M44" s="16" t="str">
        <f t="shared" si="62"/>
        <v>-</v>
      </c>
      <c r="N44" s="16" t="str">
        <f t="shared" si="63"/>
        <v>-</v>
      </c>
      <c r="O44" s="157">
        <f>Voreingabe!$I$10</f>
        <v>7.5</v>
      </c>
      <c r="P44" s="151">
        <f t="shared" si="73"/>
        <v>0</v>
      </c>
      <c r="Q44" s="151"/>
      <c r="R44" s="153"/>
      <c r="S44" s="180"/>
      <c r="T44" s="154"/>
      <c r="U44" s="154"/>
      <c r="V44" s="154"/>
      <c r="W44" s="154"/>
      <c r="X44" s="155"/>
      <c r="Y44" s="155"/>
      <c r="Z44" s="156" t="str">
        <f t="shared" si="30"/>
        <v>Okay</v>
      </c>
      <c r="AA44" s="14"/>
      <c r="AB44" s="31">
        <f t="shared" si="65"/>
        <v>0</v>
      </c>
      <c r="AC44" s="32">
        <f t="shared" si="66"/>
        <v>17</v>
      </c>
      <c r="AD44" s="31" t="str">
        <f t="shared" si="67"/>
        <v>1</v>
      </c>
      <c r="AE44" s="31" t="str">
        <f t="shared" si="68"/>
        <v>1</v>
      </c>
      <c r="AF44" s="31" t="str">
        <f t="shared" si="69"/>
        <v>1</v>
      </c>
      <c r="AG44" s="31">
        <f t="shared" si="70"/>
        <v>3</v>
      </c>
      <c r="AI44" s="31" t="str">
        <f t="shared" si="71"/>
        <v xml:space="preserve"> </v>
      </c>
      <c r="AJ44" s="31">
        <f t="shared" si="8"/>
        <v>1</v>
      </c>
    </row>
    <row r="45" spans="2:36" ht="16.5" customHeight="1" x14ac:dyDescent="0.2">
      <c r="B45" s="35" t="s">
        <v>3</v>
      </c>
      <c r="C45" s="229">
        <f t="shared" si="72"/>
        <v>46079</v>
      </c>
      <c r="D45" s="17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si="60"/>
        <v>0.5</v>
      </c>
      <c r="L45" s="16">
        <f t="shared" si="61"/>
        <v>7.5</v>
      </c>
      <c r="M45" s="16" t="str">
        <f t="shared" si="62"/>
        <v>-</v>
      </c>
      <c r="N45" s="16" t="str">
        <f t="shared" si="63"/>
        <v>-</v>
      </c>
      <c r="O45" s="157">
        <f>Voreingabe!$I$11</f>
        <v>7.5</v>
      </c>
      <c r="P45" s="151">
        <f t="shared" si="73"/>
        <v>0</v>
      </c>
      <c r="Q45" s="151"/>
      <c r="R45" s="153"/>
      <c r="S45" s="180"/>
      <c r="T45" s="154"/>
      <c r="U45" s="154"/>
      <c r="V45" s="154"/>
      <c r="W45" s="154"/>
      <c r="X45" s="155"/>
      <c r="Y45" s="155"/>
      <c r="Z45" s="156" t="str">
        <f t="shared" si="30"/>
        <v>Okay</v>
      </c>
      <c r="AA45" s="14"/>
      <c r="AB45" s="31">
        <f t="shared" si="65"/>
        <v>0</v>
      </c>
      <c r="AC45" s="32">
        <f t="shared" si="66"/>
        <v>17</v>
      </c>
      <c r="AD45" s="31" t="str">
        <f t="shared" si="67"/>
        <v>1</v>
      </c>
      <c r="AE45" s="31" t="str">
        <f t="shared" si="68"/>
        <v>1</v>
      </c>
      <c r="AF45" s="31" t="str">
        <f t="shared" si="69"/>
        <v>1</v>
      </c>
      <c r="AG45" s="31">
        <f t="shared" si="70"/>
        <v>3</v>
      </c>
      <c r="AI45" s="31" t="str">
        <f t="shared" si="71"/>
        <v xml:space="preserve"> </v>
      </c>
      <c r="AJ45" s="31">
        <f t="shared" si="8"/>
        <v>1</v>
      </c>
    </row>
    <row r="46" spans="2:36" ht="16.5" customHeight="1" x14ac:dyDescent="0.2">
      <c r="B46" s="35" t="s">
        <v>5</v>
      </c>
      <c r="C46" s="229">
        <f t="shared" si="72"/>
        <v>46080</v>
      </c>
      <c r="D46" s="17"/>
      <c r="E46" s="44">
        <f>Voreingabe!$C$12</f>
        <v>9</v>
      </c>
      <c r="F46" s="44">
        <f>Voreingabe!$E$12</f>
        <v>12</v>
      </c>
      <c r="G46" s="44">
        <f>Voreingabe!$F$12</f>
        <v>12.5</v>
      </c>
      <c r="H46" s="44">
        <f>Voreingabe!$G$12</f>
        <v>0</v>
      </c>
      <c r="I46" s="44">
        <f>Voreingabe!$H$12</f>
        <v>0</v>
      </c>
      <c r="J46" s="44">
        <f>Voreingabe!$D$12</f>
        <v>16</v>
      </c>
      <c r="K46" s="115">
        <f t="shared" si="60"/>
        <v>0.5</v>
      </c>
      <c r="L46" s="16">
        <f t="shared" si="61"/>
        <v>6.5</v>
      </c>
      <c r="M46" s="16" t="str">
        <f t="shared" si="62"/>
        <v>-</v>
      </c>
      <c r="N46" s="16" t="str">
        <f t="shared" si="63"/>
        <v>-</v>
      </c>
      <c r="O46" s="157">
        <f>Voreingabe!$I$12</f>
        <v>6.5</v>
      </c>
      <c r="P46" s="151">
        <f t="shared" si="73"/>
        <v>0</v>
      </c>
      <c r="Q46" s="151"/>
      <c r="R46" s="153"/>
      <c r="S46" s="180"/>
      <c r="T46" s="154"/>
      <c r="U46" s="154"/>
      <c r="V46" s="154"/>
      <c r="W46" s="154"/>
      <c r="X46" s="155"/>
      <c r="Y46" s="155"/>
      <c r="Z46" s="156" t="str">
        <f>IF(AB46=0,"Okay","Fehler")</f>
        <v>Okay</v>
      </c>
      <c r="AA46" s="14"/>
      <c r="AB46" s="31">
        <f t="shared" si="65"/>
        <v>0</v>
      </c>
      <c r="AC46" s="32">
        <f t="shared" si="66"/>
        <v>16</v>
      </c>
      <c r="AD46" s="31" t="str">
        <f t="shared" si="67"/>
        <v>1</v>
      </c>
      <c r="AE46" s="31" t="str">
        <f t="shared" si="68"/>
        <v>1</v>
      </c>
      <c r="AF46" s="31" t="str">
        <f t="shared" si="69"/>
        <v>1</v>
      </c>
      <c r="AG46" s="31">
        <f t="shared" si="70"/>
        <v>3</v>
      </c>
      <c r="AI46" s="31" t="str">
        <f t="shared" si="71"/>
        <v xml:space="preserve"> </v>
      </c>
      <c r="AJ46" s="31">
        <f>IF(L46&gt;0.5,1," ")</f>
        <v>1</v>
      </c>
    </row>
    <row r="47" spans="2:36" ht="16.5" customHeight="1" x14ac:dyDescent="0.2">
      <c r="B47" s="36" t="s">
        <v>6</v>
      </c>
      <c r="C47" s="229">
        <f t="shared" si="72"/>
        <v>46081</v>
      </c>
      <c r="D47" s="17"/>
      <c r="E47" s="44">
        <f>Voreingabe!$C$13</f>
        <v>0</v>
      </c>
      <c r="F47" s="44">
        <f>Voreingabe!$E$13</f>
        <v>0</v>
      </c>
      <c r="G47" s="44">
        <f>Voreingabe!$F$13</f>
        <v>0</v>
      </c>
      <c r="H47" s="44">
        <f>Voreingabe!$G$13</f>
        <v>0</v>
      </c>
      <c r="I47" s="44">
        <f>Voreingabe!$H$13</f>
        <v>0</v>
      </c>
      <c r="J47" s="44">
        <f>Voreingabe!$D$13</f>
        <v>0</v>
      </c>
      <c r="K47" s="115">
        <f t="shared" si="60"/>
        <v>0</v>
      </c>
      <c r="L47" s="16">
        <f t="shared" si="61"/>
        <v>0</v>
      </c>
      <c r="M47" s="16" t="str">
        <f t="shared" si="62"/>
        <v>-</v>
      </c>
      <c r="N47" s="16" t="str">
        <f t="shared" si="63"/>
        <v>-</v>
      </c>
      <c r="O47" s="157">
        <f>Voreingabe!$I$13</f>
        <v>0</v>
      </c>
      <c r="P47" s="151">
        <f t="shared" si="73"/>
        <v>0</v>
      </c>
      <c r="Q47" s="151" t="str">
        <f t="shared" ref="Q47" si="74">IF(AND((J47-19)&gt;2.99,(J47-E47)&gt;3,J47&gt;19),"JA","-")</f>
        <v>-</v>
      </c>
      <c r="R47" s="153"/>
      <c r="S47" s="180"/>
      <c r="T47" s="154"/>
      <c r="U47" s="154"/>
      <c r="V47" s="154"/>
      <c r="W47" s="154"/>
      <c r="X47" s="155"/>
      <c r="Y47" s="155"/>
      <c r="Z47" s="156" t="str">
        <f t="shared" ref="Z47" si="75">IF(AB47=0,"Okay","Fehler")</f>
        <v>Okay</v>
      </c>
      <c r="AA47" s="14"/>
      <c r="AB47" s="31">
        <f t="shared" si="65"/>
        <v>0</v>
      </c>
      <c r="AC47" s="32">
        <f t="shared" si="66"/>
        <v>0</v>
      </c>
      <c r="AD47" s="31" t="str">
        <f t="shared" si="67"/>
        <v>2</v>
      </c>
      <c r="AE47" s="31" t="str">
        <f t="shared" si="68"/>
        <v>1</v>
      </c>
      <c r="AF47" s="31" t="str">
        <f t="shared" si="69"/>
        <v>1</v>
      </c>
      <c r="AG47" s="31">
        <f t="shared" si="70"/>
        <v>4</v>
      </c>
      <c r="AI47" s="31" t="str">
        <f t="shared" si="71"/>
        <v xml:space="preserve"> </v>
      </c>
      <c r="AJ47" s="31" t="str">
        <f t="shared" si="8"/>
        <v xml:space="preserve"> </v>
      </c>
    </row>
    <row r="48" spans="2:36" ht="16.5" customHeight="1" thickBot="1" x14ac:dyDescent="0.25">
      <c r="B48" s="29" t="s">
        <v>7</v>
      </c>
      <c r="C48" s="229"/>
      <c r="D48" s="20"/>
      <c r="E48" s="44"/>
      <c r="F48" s="44"/>
      <c r="G48" s="44"/>
      <c r="H48" s="44"/>
      <c r="I48" s="44"/>
      <c r="J48" s="44"/>
      <c r="K48" s="115"/>
      <c r="L48" s="16"/>
      <c r="M48" s="16"/>
      <c r="N48" s="16"/>
      <c r="O48" s="157"/>
      <c r="P48" s="151"/>
      <c r="Q48" s="151"/>
      <c r="R48" s="153"/>
      <c r="S48" s="180"/>
      <c r="T48" s="154"/>
      <c r="U48" s="154"/>
      <c r="V48" s="154"/>
      <c r="W48" s="154"/>
      <c r="X48" s="155"/>
      <c r="Y48" s="155"/>
      <c r="Z48" s="156" t="str">
        <f t="shared" si="30"/>
        <v>Okay</v>
      </c>
      <c r="AA48" s="14"/>
      <c r="AB48" s="31">
        <f t="shared" si="65"/>
        <v>0</v>
      </c>
      <c r="AC48" s="32">
        <f t="shared" si="66"/>
        <v>0</v>
      </c>
      <c r="AD48" s="31" t="str">
        <f t="shared" si="67"/>
        <v>2</v>
      </c>
      <c r="AE48" s="31" t="str">
        <f t="shared" si="68"/>
        <v>1</v>
      </c>
      <c r="AF48" s="31" t="str">
        <f t="shared" si="69"/>
        <v>1</v>
      </c>
      <c r="AG48" s="31">
        <f t="shared" si="70"/>
        <v>4</v>
      </c>
      <c r="AI48" s="31" t="s">
        <v>84</v>
      </c>
      <c r="AJ48" s="31" t="str">
        <f t="shared" si="8"/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219"/>
      <c r="E49" s="91"/>
      <c r="F49" s="92"/>
      <c r="G49" s="92"/>
      <c r="H49" s="92"/>
      <c r="I49" s="92"/>
      <c r="J49" s="92"/>
      <c r="K49" s="92"/>
      <c r="L49" s="101">
        <f>SUM(L42:L48)</f>
        <v>38.5</v>
      </c>
      <c r="M49" s="16" t="str">
        <f>IF(L49&gt;60,"§9 AZG! ","-")</f>
        <v>-</v>
      </c>
      <c r="N49" s="97"/>
      <c r="O49" s="158">
        <f>SUM(O42:O48)</f>
        <v>38.5</v>
      </c>
      <c r="P49" s="159">
        <f>L49-O49</f>
        <v>0</v>
      </c>
      <c r="Q49" s="160"/>
      <c r="R49" s="161">
        <f t="shared" ref="R49:Y49" si="76">SUM(R42:R48)</f>
        <v>0</v>
      </c>
      <c r="S49" s="161">
        <f t="shared" si="76"/>
        <v>0</v>
      </c>
      <c r="T49" s="163">
        <f t="shared" si="76"/>
        <v>0</v>
      </c>
      <c r="U49" s="161">
        <f t="shared" si="76"/>
        <v>0</v>
      </c>
      <c r="V49" s="163">
        <f t="shared" si="76"/>
        <v>0</v>
      </c>
      <c r="W49" s="163">
        <f t="shared" si="76"/>
        <v>0</v>
      </c>
      <c r="X49" s="163">
        <f t="shared" si="76"/>
        <v>0</v>
      </c>
      <c r="Y49" s="163">
        <f t="shared" si="76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29"/>
      <c r="D50" s="27"/>
      <c r="E50" s="44"/>
      <c r="F50" s="44"/>
      <c r="G50" s="44"/>
      <c r="H50" s="44"/>
      <c r="I50" s="44"/>
      <c r="J50" s="44"/>
      <c r="K50" s="115"/>
      <c r="L50" s="16"/>
      <c r="M50" s="16"/>
      <c r="N50" s="16"/>
      <c r="O50" s="157"/>
      <c r="P50" s="151"/>
      <c r="Q50" s="151"/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77">P50-T50-V50-W50-X50-Y50-R50-U50-S50</f>
        <v>0</v>
      </c>
      <c r="AC50" s="32">
        <f t="shared" ref="AC50:AC56" si="78">IF(AND(J50&gt;=0.1,J50&lt;=12),J50+24,IF(J50&gt;=12,J50,0))</f>
        <v>0</v>
      </c>
      <c r="AD50" s="31" t="str">
        <f t="shared" ref="AD50:AD56" si="79">IF(E50&gt;6.99,"1","2")</f>
        <v>2</v>
      </c>
      <c r="AE50" s="31" t="str">
        <f t="shared" ref="AE50:AE56" si="80">IF(AC50&lt;18.99,"1","2")</f>
        <v>1</v>
      </c>
      <c r="AF50" s="31" t="str">
        <f t="shared" ref="AF50:AF56" si="81">IF(AC50&gt;22,"2","1")</f>
        <v>1</v>
      </c>
      <c r="AG50" s="31">
        <f t="shared" ref="AG50:AG56" si="82">AD50+AE50+AF50</f>
        <v>4</v>
      </c>
      <c r="AI50" s="31" t="str">
        <f t="shared" ref="AI50:AI55" si="83">IF(D50="U",1," ")</f>
        <v xml:space="preserve"> </v>
      </c>
      <c r="AJ50" s="31" t="str">
        <f t="shared" si="8"/>
        <v xml:space="preserve"> </v>
      </c>
    </row>
    <row r="51" spans="2:36" ht="16.5" customHeight="1" x14ac:dyDescent="0.2">
      <c r="B51" s="35" t="s">
        <v>4</v>
      </c>
      <c r="C51" s="229"/>
      <c r="D51" s="17"/>
      <c r="E51" s="44"/>
      <c r="F51" s="44"/>
      <c r="G51" s="44"/>
      <c r="H51" s="44"/>
      <c r="I51" s="44"/>
      <c r="J51" s="44"/>
      <c r="K51" s="115"/>
      <c r="L51" s="16"/>
      <c r="M51" s="16"/>
      <c r="N51" s="16"/>
      <c r="O51" s="157"/>
      <c r="P51" s="151"/>
      <c r="Q51" s="151"/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4">IF(AB51=0,"Okay","Fehler")</f>
        <v>Okay</v>
      </c>
      <c r="AA51" s="14"/>
      <c r="AB51" s="31">
        <f t="shared" si="77"/>
        <v>0</v>
      </c>
      <c r="AC51" s="32">
        <f t="shared" si="78"/>
        <v>0</v>
      </c>
      <c r="AD51" s="31" t="str">
        <f t="shared" si="79"/>
        <v>2</v>
      </c>
      <c r="AE51" s="31" t="str">
        <f t="shared" si="80"/>
        <v>1</v>
      </c>
      <c r="AF51" s="31" t="str">
        <f t="shared" si="81"/>
        <v>1</v>
      </c>
      <c r="AG51" s="31">
        <f t="shared" si="82"/>
        <v>4</v>
      </c>
      <c r="AI51" s="31" t="str">
        <f t="shared" si="83"/>
        <v xml:space="preserve"> </v>
      </c>
      <c r="AJ51" s="31" t="str">
        <f t="shared" si="8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1"/>
      <c r="R52" s="153"/>
      <c r="S52" s="180"/>
      <c r="T52" s="154"/>
      <c r="U52" s="154"/>
      <c r="V52" s="154"/>
      <c r="W52" s="154"/>
      <c r="X52" s="155"/>
      <c r="Y52" s="155"/>
      <c r="Z52" s="156" t="str">
        <f t="shared" si="84"/>
        <v>Okay</v>
      </c>
      <c r="AA52" s="14"/>
      <c r="AB52" s="31">
        <f t="shared" si="77"/>
        <v>0</v>
      </c>
      <c r="AC52" s="32">
        <f t="shared" si="78"/>
        <v>0</v>
      </c>
      <c r="AD52" s="31" t="str">
        <f t="shared" si="79"/>
        <v>2</v>
      </c>
      <c r="AE52" s="31" t="str">
        <f t="shared" si="80"/>
        <v>1</v>
      </c>
      <c r="AF52" s="31" t="str">
        <f t="shared" si="81"/>
        <v>1</v>
      </c>
      <c r="AG52" s="31">
        <f t="shared" si="82"/>
        <v>4</v>
      </c>
      <c r="AI52" s="31" t="str">
        <f t="shared" si="83"/>
        <v xml:space="preserve"> </v>
      </c>
      <c r="AJ52" s="31" t="str">
        <f t="shared" si="8"/>
        <v xml:space="preserve"> </v>
      </c>
    </row>
    <row r="53" spans="2:36" ht="16.5" customHeight="1" x14ac:dyDescent="0.2">
      <c r="B53" s="35" t="s">
        <v>3</v>
      </c>
      <c r="C53" s="229"/>
      <c r="D53" s="17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4"/>
        <v>Okay</v>
      </c>
      <c r="AA53" s="14"/>
      <c r="AB53" s="31">
        <f t="shared" si="77"/>
        <v>0</v>
      </c>
      <c r="AC53" s="32">
        <f t="shared" si="78"/>
        <v>0</v>
      </c>
      <c r="AD53" s="31" t="str">
        <f t="shared" si="79"/>
        <v>2</v>
      </c>
      <c r="AE53" s="31" t="str">
        <f t="shared" si="80"/>
        <v>1</v>
      </c>
      <c r="AF53" s="31" t="str">
        <f t="shared" si="81"/>
        <v>1</v>
      </c>
      <c r="AG53" s="31">
        <f t="shared" si="82"/>
        <v>4</v>
      </c>
      <c r="AI53" s="31" t="str">
        <f t="shared" si="83"/>
        <v xml:space="preserve"> </v>
      </c>
      <c r="AJ53" s="31" t="str">
        <f t="shared" si="8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4"/>
        <v>Okay</v>
      </c>
      <c r="AA54" s="14"/>
      <c r="AB54" s="31">
        <f t="shared" si="77"/>
        <v>0</v>
      </c>
      <c r="AC54" s="32">
        <f t="shared" si="78"/>
        <v>0</v>
      </c>
      <c r="AD54" s="31" t="str">
        <f t="shared" si="79"/>
        <v>2</v>
      </c>
      <c r="AE54" s="31" t="str">
        <f t="shared" si="80"/>
        <v>1</v>
      </c>
      <c r="AF54" s="31" t="str">
        <f t="shared" si="81"/>
        <v>1</v>
      </c>
      <c r="AG54" s="31">
        <f t="shared" si="82"/>
        <v>4</v>
      </c>
      <c r="AI54" s="31" t="str">
        <f t="shared" si="83"/>
        <v xml:space="preserve"> </v>
      </c>
      <c r="AJ54" s="31" t="str">
        <f t="shared" si="8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4"/>
        <v>Okay</v>
      </c>
      <c r="AA55" s="14"/>
      <c r="AB55" s="31">
        <f t="shared" si="77"/>
        <v>0</v>
      </c>
      <c r="AC55" s="32">
        <f t="shared" si="78"/>
        <v>0</v>
      </c>
      <c r="AD55" s="31" t="str">
        <f t="shared" si="79"/>
        <v>2</v>
      </c>
      <c r="AE55" s="31" t="str">
        <f t="shared" si="80"/>
        <v>1</v>
      </c>
      <c r="AF55" s="31" t="str">
        <f t="shared" si="81"/>
        <v>1</v>
      </c>
      <c r="AG55" s="31">
        <f t="shared" si="82"/>
        <v>4</v>
      </c>
      <c r="AI55" s="31" t="str">
        <f t="shared" si="83"/>
        <v xml:space="preserve"> </v>
      </c>
      <c r="AJ55" s="31" t="str">
        <f t="shared" si="8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4"/>
        <v>Okay</v>
      </c>
      <c r="AA56" s="14"/>
      <c r="AB56" s="31">
        <f t="shared" si="77"/>
        <v>0</v>
      </c>
      <c r="AC56" s="32">
        <f t="shared" si="78"/>
        <v>0</v>
      </c>
      <c r="AD56" s="31" t="str">
        <f t="shared" si="79"/>
        <v>2</v>
      </c>
      <c r="AE56" s="31" t="str">
        <f t="shared" si="80"/>
        <v>1</v>
      </c>
      <c r="AF56" s="31" t="str">
        <f t="shared" si="81"/>
        <v>1</v>
      </c>
      <c r="AG56" s="31">
        <f t="shared" si="82"/>
        <v>4</v>
      </c>
      <c r="AI56" s="31" t="s">
        <v>84</v>
      </c>
      <c r="AJ56" s="31" t="str">
        <f t="shared" si="8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2"/>
      <c r="L57" s="118">
        <f>SUM(L50:L56)</f>
        <v>0</v>
      </c>
      <c r="M57" s="16" t="str">
        <f>IF(L57&gt;60,"§9 AZG! ","-")</f>
        <v>-</v>
      </c>
      <c r="N57" s="16"/>
      <c r="O57" s="165">
        <f>SUM(O50:O56)</f>
        <v>0</v>
      </c>
      <c r="P57" s="166">
        <f>L57-O57</f>
        <v>0</v>
      </c>
      <c r="Q57" s="167"/>
      <c r="R57" s="161">
        <f t="shared" ref="R57:Y57" si="85">SUM(R50:R56)</f>
        <v>0</v>
      </c>
      <c r="S57" s="161">
        <f t="shared" si="85"/>
        <v>0</v>
      </c>
      <c r="T57" s="161">
        <f t="shared" si="85"/>
        <v>0</v>
      </c>
      <c r="U57" s="161">
        <f t="shared" si="85"/>
        <v>0</v>
      </c>
      <c r="V57" s="161">
        <f t="shared" si="85"/>
        <v>0</v>
      </c>
      <c r="W57" s="161">
        <f t="shared" si="85"/>
        <v>0</v>
      </c>
      <c r="X57" s="161">
        <f t="shared" si="85"/>
        <v>0</v>
      </c>
      <c r="Y57" s="161">
        <f t="shared" si="85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154</v>
      </c>
      <c r="M58" s="245" t="str">
        <f>IF((L58/D59)&gt;9.6,"Achtung: WHAZ","")</f>
        <v/>
      </c>
      <c r="N58" s="8"/>
      <c r="O58" s="119">
        <f>O17+O25+O33+O41+O49+O57</f>
        <v>154</v>
      </c>
      <c r="P58" s="123">
        <f>P17+P25+P33+P41+P49+P57</f>
        <v>0</v>
      </c>
      <c r="Q58" s="124"/>
      <c r="R58" s="120">
        <f>R17+R25+R33+R41+R49+R57+R9</f>
        <v>0</v>
      </c>
      <c r="S58" s="181">
        <f>S17+S25+S33+S41+S49+S57+S9</f>
        <v>0</v>
      </c>
      <c r="T58" s="75">
        <f t="shared" ref="T58:Y58" si="86">T17+T25+T33+T41+T49+T57+T9</f>
        <v>0</v>
      </c>
      <c r="U58" s="75">
        <f t="shared" si="86"/>
        <v>0</v>
      </c>
      <c r="V58" s="75">
        <f t="shared" si="86"/>
        <v>0</v>
      </c>
      <c r="W58" s="75">
        <f t="shared" si="86"/>
        <v>0</v>
      </c>
      <c r="X58" s="76">
        <f t="shared" si="86"/>
        <v>0</v>
      </c>
      <c r="Y58" s="76">
        <f t="shared" si="86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20</v>
      </c>
    </row>
    <row r="59" spans="2:36" ht="16.5" customHeight="1" thickBot="1" x14ac:dyDescent="0.25">
      <c r="B59" s="80" t="s">
        <v>113</v>
      </c>
      <c r="C59" s="126"/>
      <c r="D59" s="128">
        <f>+AJ58</f>
        <v>20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2.75" x14ac:dyDescent="0.2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4">
        <f>R58+R60-R62</f>
        <v>0</v>
      </c>
      <c r="S63" s="185">
        <f>S58+S60-S62</f>
        <v>0</v>
      </c>
      <c r="T63" s="186">
        <f t="shared" ref="T63:Y63" si="87">T58+T60-T62</f>
        <v>0</v>
      </c>
      <c r="U63" s="186">
        <f t="shared" si="87"/>
        <v>0</v>
      </c>
      <c r="V63" s="186">
        <f t="shared" si="87"/>
        <v>0</v>
      </c>
      <c r="W63" s="186">
        <f t="shared" si="87"/>
        <v>0</v>
      </c>
      <c r="X63" s="187">
        <f t="shared" si="87"/>
        <v>0</v>
      </c>
      <c r="Y63" s="187">
        <f t="shared" si="87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67"/>
  <sheetViews>
    <sheetView topLeftCell="A19" zoomScale="75" zoomScaleNormal="100" workbookViewId="0">
      <selection activeCell="C16" sqref="C16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8" width="8.71093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6" width="11.42578125" style="31" hidden="1" customWidth="1"/>
    <col min="37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4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19"/>
      <c r="Z4" s="19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59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 t="s">
        <v>84</v>
      </c>
      <c r="F9" s="103" t="s">
        <v>84</v>
      </c>
      <c r="G9" s="103" t="s">
        <v>84</v>
      </c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Februar!R63</f>
        <v>0</v>
      </c>
      <c r="S9" s="206">
        <f>Februar!S63</f>
        <v>0</v>
      </c>
      <c r="T9" s="169">
        <f>Februar!T63</f>
        <v>0</v>
      </c>
      <c r="U9" s="169">
        <f>Februar!U63</f>
        <v>0</v>
      </c>
      <c r="V9" s="169">
        <f>Februar!V63</f>
        <v>0</v>
      </c>
      <c r="W9" s="169">
        <f>Februar!W63</f>
        <v>0</v>
      </c>
      <c r="X9" s="170">
        <f>Februar!X63</f>
        <v>0</v>
      </c>
      <c r="Y9" s="171">
        <f>Februar!Y63</f>
        <v>0</v>
      </c>
      <c r="Z9" s="150"/>
      <c r="AA9" s="110"/>
    </row>
    <row r="10" spans="1:36" ht="16.5" customHeight="1" x14ac:dyDescent="0.2">
      <c r="B10" s="35" t="s">
        <v>1</v>
      </c>
      <c r="C10" s="229"/>
      <c r="D10" s="27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1"/>
      <c r="R10" s="153"/>
      <c r="S10" s="180"/>
      <c r="T10" s="154"/>
      <c r="U10" s="154"/>
      <c r="V10" s="154"/>
      <c r="W10" s="154"/>
      <c r="X10" s="155"/>
      <c r="Y10" s="155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0">IF(AND(J10&gt;=0.1,J10&lt;=12),J10+24,IF(J10&gt;=12,J10,0))</f>
        <v>0</v>
      </c>
      <c r="AD10" s="31" t="str">
        <f t="shared" ref="AD10:AD16" si="1">IF(E10&gt;6.99,"1","2")</f>
        <v>2</v>
      </c>
      <c r="AE10" s="31" t="str">
        <f t="shared" ref="AE10:AE16" si="2">IF(AC10&lt;18.99,"1","2")</f>
        <v>1</v>
      </c>
      <c r="AF10" s="31" t="str">
        <f t="shared" ref="AF10:AF16" si="3">IF(AC10&gt;22,"2","1")</f>
        <v>1</v>
      </c>
      <c r="AG10" s="31">
        <f t="shared" ref="AG10:AG16" si="4">AD10+AE10+AF10</f>
        <v>4</v>
      </c>
      <c r="AI10" s="31" t="str">
        <f t="shared" ref="AI10:AI15" si="5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29"/>
      <c r="D11" s="17"/>
      <c r="E11" s="44"/>
      <c r="F11" s="44"/>
      <c r="G11" s="44"/>
      <c r="H11" s="44"/>
      <c r="I11" s="44"/>
      <c r="J11" s="44"/>
      <c r="K11" s="115"/>
      <c r="L11" s="16"/>
      <c r="M11" s="16"/>
      <c r="N11" s="16"/>
      <c r="O11" s="157"/>
      <c r="P11" s="151"/>
      <c r="Q11" s="151"/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16" si="6">IF(AB11=0,"Okay","Fehler")</f>
        <v>Okay</v>
      </c>
      <c r="AA11" s="14"/>
      <c r="AB11" s="31">
        <f t="shared" ref="AB11:AB16" si="7">P11-T11-V11-W11-X11-Y11-R11-U11-S11</f>
        <v>0</v>
      </c>
      <c r="AC11" s="32">
        <f t="shared" si="0"/>
        <v>0</v>
      </c>
      <c r="AD11" s="31" t="str">
        <f t="shared" si="1"/>
        <v>2</v>
      </c>
      <c r="AE11" s="31" t="str">
        <f t="shared" si="2"/>
        <v>1</v>
      </c>
      <c r="AF11" s="31" t="str">
        <f t="shared" si="3"/>
        <v>1</v>
      </c>
      <c r="AG11" s="31">
        <f t="shared" si="4"/>
        <v>4</v>
      </c>
      <c r="AI11" s="31" t="str">
        <f t="shared" si="5"/>
        <v xml:space="preserve"> </v>
      </c>
      <c r="AJ11" s="31" t="str">
        <f t="shared" ref="AJ11:AJ56" si="8">IF(L11&gt;0.5,1," ")</f>
        <v xml:space="preserve"> </v>
      </c>
    </row>
    <row r="12" spans="1:36" ht="16.5" customHeight="1" x14ac:dyDescent="0.2">
      <c r="B12" s="35" t="s">
        <v>2</v>
      </c>
      <c r="C12" s="229"/>
      <c r="D12" s="17"/>
      <c r="E12" s="44"/>
      <c r="F12" s="44"/>
      <c r="G12" s="44"/>
      <c r="H12" s="44"/>
      <c r="I12" s="44"/>
      <c r="J12" s="44"/>
      <c r="K12" s="115"/>
      <c r="L12" s="16"/>
      <c r="M12" s="16"/>
      <c r="N12" s="16"/>
      <c r="O12" s="157"/>
      <c r="P12" s="151"/>
      <c r="Q12" s="151"/>
      <c r="R12" s="153"/>
      <c r="S12" s="180"/>
      <c r="T12" s="154"/>
      <c r="U12" s="154"/>
      <c r="V12" s="154"/>
      <c r="W12" s="154"/>
      <c r="X12" s="155"/>
      <c r="Y12" s="155"/>
      <c r="Z12" s="156" t="str">
        <f t="shared" si="6"/>
        <v>Okay</v>
      </c>
      <c r="AA12" s="14"/>
      <c r="AB12" s="31">
        <f t="shared" si="7"/>
        <v>0</v>
      </c>
      <c r="AC12" s="32">
        <f t="shared" si="0"/>
        <v>0</v>
      </c>
      <c r="AD12" s="31" t="str">
        <f t="shared" si="1"/>
        <v>2</v>
      </c>
      <c r="AE12" s="31" t="str">
        <f t="shared" si="2"/>
        <v>1</v>
      </c>
      <c r="AF12" s="31" t="str">
        <f t="shared" si="3"/>
        <v>1</v>
      </c>
      <c r="AG12" s="31">
        <f t="shared" si="4"/>
        <v>4</v>
      </c>
      <c r="AI12" s="31" t="str">
        <f t="shared" si="5"/>
        <v xml:space="preserve"> </v>
      </c>
      <c r="AJ12" s="31" t="str">
        <f t="shared" si="8"/>
        <v xml:space="preserve"> </v>
      </c>
    </row>
    <row r="13" spans="1:36" ht="16.5" customHeight="1" x14ac:dyDescent="0.2">
      <c r="B13" s="35" t="s">
        <v>3</v>
      </c>
      <c r="C13" s="229"/>
      <c r="D13" s="17"/>
      <c r="E13" s="44"/>
      <c r="F13" s="44"/>
      <c r="G13" s="44"/>
      <c r="H13" s="44"/>
      <c r="I13" s="44"/>
      <c r="J13" s="44"/>
      <c r="K13" s="115"/>
      <c r="L13" s="16"/>
      <c r="M13" s="16"/>
      <c r="N13" s="16"/>
      <c r="O13" s="157"/>
      <c r="P13" s="151"/>
      <c r="Q13" s="151"/>
      <c r="R13" s="153"/>
      <c r="S13" s="180"/>
      <c r="T13" s="154"/>
      <c r="U13" s="154"/>
      <c r="V13" s="154"/>
      <c r="W13" s="154"/>
      <c r="X13" s="155"/>
      <c r="Y13" s="155"/>
      <c r="Z13" s="156" t="str">
        <f t="shared" si="6"/>
        <v>Okay</v>
      </c>
      <c r="AA13" s="14"/>
      <c r="AB13" s="31">
        <f t="shared" si="7"/>
        <v>0</v>
      </c>
      <c r="AC13" s="32">
        <f t="shared" si="0"/>
        <v>0</v>
      </c>
      <c r="AD13" s="31" t="str">
        <f t="shared" si="1"/>
        <v>2</v>
      </c>
      <c r="AE13" s="31" t="str">
        <f t="shared" si="2"/>
        <v>1</v>
      </c>
      <c r="AF13" s="31" t="str">
        <f t="shared" si="3"/>
        <v>1</v>
      </c>
      <c r="AG13" s="31">
        <f t="shared" si="4"/>
        <v>4</v>
      </c>
      <c r="AI13" s="31" t="str">
        <f t="shared" si="5"/>
        <v xml:space="preserve"> </v>
      </c>
      <c r="AJ13" s="31" t="str">
        <f t="shared" si="8"/>
        <v xml:space="preserve"> </v>
      </c>
    </row>
    <row r="14" spans="1:36" ht="16.5" customHeight="1" x14ac:dyDescent="0.2">
      <c r="B14" s="35" t="s">
        <v>5</v>
      </c>
      <c r="C14" s="229"/>
      <c r="D14" s="17"/>
      <c r="E14" s="44"/>
      <c r="F14" s="44"/>
      <c r="G14" s="44"/>
      <c r="H14" s="44"/>
      <c r="I14" s="44"/>
      <c r="J14" s="44"/>
      <c r="K14" s="115"/>
      <c r="L14" s="16"/>
      <c r="M14" s="16"/>
      <c r="N14" s="16"/>
      <c r="O14" s="157"/>
      <c r="P14" s="151"/>
      <c r="Q14" s="151" t="str">
        <f t="shared" ref="Q14:Q16" si="9">IF(AND((J14-19)&gt;2.99,(J14-E14)&gt;3,J14&gt;19),"JA","-")</f>
        <v>-</v>
      </c>
      <c r="R14" s="153"/>
      <c r="S14" s="180"/>
      <c r="T14" s="154"/>
      <c r="U14" s="154"/>
      <c r="V14" s="154"/>
      <c r="W14" s="154"/>
      <c r="X14" s="155"/>
      <c r="Y14" s="155"/>
      <c r="Z14" s="156" t="str">
        <f t="shared" si="6"/>
        <v>Okay</v>
      </c>
      <c r="AA14" s="14"/>
      <c r="AB14" s="31">
        <f t="shared" si="7"/>
        <v>0</v>
      </c>
      <c r="AC14" s="32">
        <f t="shared" si="0"/>
        <v>0</v>
      </c>
      <c r="AD14" s="31" t="str">
        <f t="shared" si="1"/>
        <v>2</v>
      </c>
      <c r="AE14" s="31" t="str">
        <f t="shared" si="2"/>
        <v>1</v>
      </c>
      <c r="AF14" s="31" t="str">
        <f t="shared" si="3"/>
        <v>1</v>
      </c>
      <c r="AG14" s="31">
        <f t="shared" si="4"/>
        <v>4</v>
      </c>
      <c r="AI14" s="31" t="str">
        <f t="shared" si="5"/>
        <v xml:space="preserve"> </v>
      </c>
      <c r="AJ14" s="31" t="str">
        <f t="shared" si="8"/>
        <v xml:space="preserve"> </v>
      </c>
    </row>
    <row r="15" spans="1:36" ht="16.5" customHeight="1" x14ac:dyDescent="0.2">
      <c r="B15" s="36" t="s">
        <v>6</v>
      </c>
      <c r="C15" s="229"/>
      <c r="D15" s="17"/>
      <c r="E15" s="44"/>
      <c r="F15" s="44"/>
      <c r="G15" s="44"/>
      <c r="H15" s="44"/>
      <c r="I15" s="44"/>
      <c r="J15" s="44"/>
      <c r="K15" s="115"/>
      <c r="L15" s="16"/>
      <c r="M15" s="16"/>
      <c r="N15" s="16"/>
      <c r="O15" s="157"/>
      <c r="P15" s="151">
        <f t="shared" ref="P15:P16" si="10">L15-O15</f>
        <v>0</v>
      </c>
      <c r="Q15" s="151" t="str">
        <f t="shared" si="9"/>
        <v>-</v>
      </c>
      <c r="R15" s="153"/>
      <c r="S15" s="180"/>
      <c r="T15" s="154"/>
      <c r="U15" s="154"/>
      <c r="V15" s="154"/>
      <c r="W15" s="154"/>
      <c r="X15" s="155"/>
      <c r="Y15" s="155"/>
      <c r="Z15" s="156" t="str">
        <f t="shared" si="6"/>
        <v>Okay</v>
      </c>
      <c r="AA15" s="14"/>
      <c r="AB15" s="31">
        <f t="shared" si="7"/>
        <v>0</v>
      </c>
      <c r="AC15" s="32">
        <f t="shared" si="0"/>
        <v>0</v>
      </c>
      <c r="AD15" s="31" t="str">
        <f t="shared" si="1"/>
        <v>2</v>
      </c>
      <c r="AE15" s="31" t="str">
        <f t="shared" si="2"/>
        <v>1</v>
      </c>
      <c r="AF15" s="31" t="str">
        <f t="shared" si="3"/>
        <v>1</v>
      </c>
      <c r="AG15" s="31">
        <f t="shared" si="4"/>
        <v>4</v>
      </c>
      <c r="AI15" s="31" t="str">
        <f t="shared" si="5"/>
        <v xml:space="preserve"> </v>
      </c>
      <c r="AJ15" s="31" t="str">
        <f t="shared" si="8"/>
        <v xml:space="preserve"> </v>
      </c>
    </row>
    <row r="16" spans="1:36" ht="16.5" customHeight="1" thickBot="1" x14ac:dyDescent="0.25">
      <c r="B16" s="29" t="s">
        <v>7</v>
      </c>
      <c r="C16" s="231">
        <v>46082</v>
      </c>
      <c r="D16" s="20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ref="K16" si="11">(G16-F16)+(I16-H16)</f>
        <v>0</v>
      </c>
      <c r="L16" s="16">
        <f t="shared" ref="L16" si="12">+IF((J16-E16-K16)&gt;=0,(J16-E16-K16),(J16-(E16-24)-K16))</f>
        <v>0</v>
      </c>
      <c r="M16" s="16" t="str">
        <f t="shared" ref="M16" si="13">IF(L16&gt;12,"§9 AZG! ","-")</f>
        <v>-</v>
      </c>
      <c r="N16" s="16" t="str">
        <f t="shared" ref="N16" si="14">IF(L16&gt;6,IF(K16&lt;0.5,"Pause!","-"),"-")</f>
        <v>-</v>
      </c>
      <c r="O16" s="157">
        <f>Voreingabe!$I$14</f>
        <v>0</v>
      </c>
      <c r="P16" s="151">
        <f t="shared" si="10"/>
        <v>0</v>
      </c>
      <c r="Q16" s="151" t="str">
        <f t="shared" si="9"/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6"/>
        <v>Okay</v>
      </c>
      <c r="AA16" s="14"/>
      <c r="AB16" s="31">
        <f t="shared" si="7"/>
        <v>0</v>
      </c>
      <c r="AC16" s="32">
        <f t="shared" si="0"/>
        <v>0</v>
      </c>
      <c r="AD16" s="31" t="str">
        <f t="shared" si="1"/>
        <v>2</v>
      </c>
      <c r="AE16" s="31" t="str">
        <f t="shared" si="2"/>
        <v>1</v>
      </c>
      <c r="AF16" s="31" t="str">
        <f t="shared" si="3"/>
        <v>1</v>
      </c>
      <c r="AG16" s="31">
        <f t="shared" si="4"/>
        <v>4</v>
      </c>
      <c r="AI16" s="31" t="s">
        <v>84</v>
      </c>
      <c r="AJ16" s="31" t="str">
        <f t="shared" si="8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0</v>
      </c>
      <c r="M17" s="16" t="str">
        <f>IF(L17&gt;60,"§9 AZG! ","-")</f>
        <v>-</v>
      </c>
      <c r="N17" s="97"/>
      <c r="O17" s="158">
        <f>SUM(O10:O16)</f>
        <v>0</v>
      </c>
      <c r="P17" s="159">
        <f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5">SUM(T10:T16)</f>
        <v>0</v>
      </c>
      <c r="U17" s="161">
        <f t="shared" si="15"/>
        <v>0</v>
      </c>
      <c r="V17" s="161">
        <f t="shared" si="15"/>
        <v>0</v>
      </c>
      <c r="W17" s="161">
        <f t="shared" si="15"/>
        <v>0</v>
      </c>
      <c r="X17" s="161">
        <f t="shared" si="15"/>
        <v>0</v>
      </c>
      <c r="Y17" s="161">
        <f t="shared" si="15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29">
        <f>C16+1</f>
        <v>46083</v>
      </c>
      <c r="D18" s="27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6">(G18-F18)+(I18-H18)</f>
        <v>0.5</v>
      </c>
      <c r="L18" s="16">
        <f t="shared" ref="L18:L40" si="17">+IF((J18-E18-K18)&gt;=0,(J18-E18-K18),(J18-(E18-24)-K18))</f>
        <v>8.5</v>
      </c>
      <c r="M18" s="16" t="str">
        <f t="shared" ref="M18:M24" si="18">IF(L18&gt;12,"§9 AZG! ","-")</f>
        <v>-</v>
      </c>
      <c r="N18" s="16" t="str">
        <f t="shared" ref="N18:N24" si="19">IF(L18&gt;6,IF(K18&lt;0.5,"Pause!","-"),"-")</f>
        <v>-</v>
      </c>
      <c r="O18" s="157">
        <f>Voreingabe!$I$8</f>
        <v>8.5</v>
      </c>
      <c r="P18" s="151">
        <f>L18-O18</f>
        <v>0</v>
      </c>
      <c r="Q18" s="151" t="str">
        <f t="shared" ref="Q18:Q24" si="20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1">P18-T18-V18-W18-X18-Y18-R18-U18-S18</f>
        <v>0</v>
      </c>
      <c r="AC18" s="32">
        <f t="shared" ref="AC18:AC24" si="22">IF(AND(J18&gt;=0.1,J18&lt;=12),J18+24,IF(J18&gt;=12,J18,0))</f>
        <v>18</v>
      </c>
      <c r="AD18" s="31" t="str">
        <f t="shared" ref="AD18:AD24" si="23">IF(E18&gt;6.99,"1","2")</f>
        <v>1</v>
      </c>
      <c r="AE18" s="31" t="str">
        <f t="shared" ref="AE18:AE24" si="24">IF(AC18&lt;18.99,"1","2")</f>
        <v>1</v>
      </c>
      <c r="AF18" s="31" t="str">
        <f t="shared" ref="AF18:AF24" si="25">IF(AC18&gt;22,"2","1")</f>
        <v>1</v>
      </c>
      <c r="AG18" s="31">
        <f t="shared" ref="AG18:AG24" si="26">AD18+AE18+AF18</f>
        <v>3</v>
      </c>
      <c r="AI18" s="31" t="str">
        <f t="shared" ref="AI18:AI23" si="27">IF(D18="U",1," ")</f>
        <v xml:space="preserve"> </v>
      </c>
      <c r="AJ18" s="31">
        <f t="shared" si="8"/>
        <v>1</v>
      </c>
    </row>
    <row r="19" spans="2:36" ht="16.5" customHeight="1" x14ac:dyDescent="0.2">
      <c r="B19" s="35" t="s">
        <v>4</v>
      </c>
      <c r="C19" s="229">
        <f t="shared" ref="C19:C24" si="28">C18+1</f>
        <v>46084</v>
      </c>
      <c r="D19" s="17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6"/>
        <v>0.5</v>
      </c>
      <c r="L19" s="16">
        <f t="shared" si="17"/>
        <v>8.5</v>
      </c>
      <c r="M19" s="16" t="str">
        <f t="shared" si="18"/>
        <v>-</v>
      </c>
      <c r="N19" s="16" t="str">
        <f t="shared" si="19"/>
        <v>-</v>
      </c>
      <c r="O19" s="157">
        <f>Voreingabe!$I$9</f>
        <v>8.5</v>
      </c>
      <c r="P19" s="151">
        <f t="shared" ref="P19:P24" si="29">L19-O19</f>
        <v>0</v>
      </c>
      <c r="Q19" s="151" t="str">
        <f t="shared" si="20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ref="Z19:Z48" si="30">IF(AB19=0,"Okay","Fehler")</f>
        <v>Okay</v>
      </c>
      <c r="AA19" s="14"/>
      <c r="AB19" s="31">
        <f t="shared" si="21"/>
        <v>0</v>
      </c>
      <c r="AC19" s="32">
        <f t="shared" si="22"/>
        <v>18</v>
      </c>
      <c r="AD19" s="31" t="str">
        <f t="shared" si="23"/>
        <v>1</v>
      </c>
      <c r="AE19" s="31" t="str">
        <f t="shared" si="24"/>
        <v>1</v>
      </c>
      <c r="AF19" s="31" t="str">
        <f t="shared" si="25"/>
        <v>1</v>
      </c>
      <c r="AG19" s="31">
        <f t="shared" si="26"/>
        <v>3</v>
      </c>
      <c r="AI19" s="31" t="str">
        <f t="shared" si="27"/>
        <v xml:space="preserve"> </v>
      </c>
      <c r="AJ19" s="31">
        <f t="shared" si="8"/>
        <v>1</v>
      </c>
    </row>
    <row r="20" spans="2:36" ht="16.5" customHeight="1" x14ac:dyDescent="0.2">
      <c r="B20" s="35" t="s">
        <v>2</v>
      </c>
      <c r="C20" s="229">
        <f t="shared" si="28"/>
        <v>46085</v>
      </c>
      <c r="D20" s="17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6"/>
        <v>0.5</v>
      </c>
      <c r="L20" s="16">
        <f t="shared" si="17"/>
        <v>7.5</v>
      </c>
      <c r="M20" s="16" t="str">
        <f t="shared" si="18"/>
        <v>-</v>
      </c>
      <c r="N20" s="16" t="str">
        <f t="shared" si="19"/>
        <v>-</v>
      </c>
      <c r="O20" s="157">
        <f>Voreingabe!$I$10</f>
        <v>7.5</v>
      </c>
      <c r="P20" s="151">
        <f t="shared" si="29"/>
        <v>0</v>
      </c>
      <c r="Q20" s="151" t="str">
        <f t="shared" si="20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30"/>
        <v>Okay</v>
      </c>
      <c r="AA20" s="14"/>
      <c r="AB20" s="31">
        <f t="shared" si="21"/>
        <v>0</v>
      </c>
      <c r="AC20" s="32">
        <f t="shared" si="22"/>
        <v>17</v>
      </c>
      <c r="AD20" s="31" t="str">
        <f t="shared" si="23"/>
        <v>1</v>
      </c>
      <c r="AE20" s="31" t="str">
        <f t="shared" si="24"/>
        <v>1</v>
      </c>
      <c r="AF20" s="31" t="str">
        <f t="shared" si="25"/>
        <v>1</v>
      </c>
      <c r="AG20" s="31">
        <f t="shared" si="26"/>
        <v>3</v>
      </c>
      <c r="AI20" s="31" t="str">
        <f t="shared" si="27"/>
        <v xml:space="preserve"> </v>
      </c>
      <c r="AJ20" s="31">
        <f t="shared" si="8"/>
        <v>1</v>
      </c>
    </row>
    <row r="21" spans="2:36" ht="16.5" customHeight="1" x14ac:dyDescent="0.2">
      <c r="B21" s="35" t="s">
        <v>3</v>
      </c>
      <c r="C21" s="229">
        <f t="shared" si="28"/>
        <v>46086</v>
      </c>
      <c r="D21" s="17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6"/>
        <v>0.5</v>
      </c>
      <c r="L21" s="16">
        <f t="shared" si="17"/>
        <v>7.5</v>
      </c>
      <c r="M21" s="16" t="str">
        <f t="shared" si="18"/>
        <v>-</v>
      </c>
      <c r="N21" s="16" t="str">
        <f t="shared" si="19"/>
        <v>-</v>
      </c>
      <c r="O21" s="157">
        <f>Voreingabe!$I$11</f>
        <v>7.5</v>
      </c>
      <c r="P21" s="151">
        <f t="shared" si="29"/>
        <v>0</v>
      </c>
      <c r="Q21" s="151" t="str">
        <f t="shared" si="20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30"/>
        <v>Okay</v>
      </c>
      <c r="AA21" s="14"/>
      <c r="AB21" s="31">
        <f t="shared" si="21"/>
        <v>0</v>
      </c>
      <c r="AC21" s="32">
        <f t="shared" si="22"/>
        <v>17</v>
      </c>
      <c r="AD21" s="31" t="str">
        <f t="shared" si="23"/>
        <v>1</v>
      </c>
      <c r="AE21" s="31" t="str">
        <f t="shared" si="24"/>
        <v>1</v>
      </c>
      <c r="AF21" s="31" t="str">
        <f t="shared" si="25"/>
        <v>1</v>
      </c>
      <c r="AG21" s="31">
        <f t="shared" si="26"/>
        <v>3</v>
      </c>
      <c r="AI21" s="31" t="str">
        <f t="shared" si="27"/>
        <v xml:space="preserve"> </v>
      </c>
      <c r="AJ21" s="31">
        <f t="shared" si="8"/>
        <v>1</v>
      </c>
    </row>
    <row r="22" spans="2:36" ht="16.5" customHeight="1" x14ac:dyDescent="0.2">
      <c r="B22" s="35" t="s">
        <v>5</v>
      </c>
      <c r="C22" s="229">
        <f t="shared" si="28"/>
        <v>46087</v>
      </c>
      <c r="D22" s="17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6"/>
        <v>0.5</v>
      </c>
      <c r="L22" s="16">
        <f t="shared" si="17"/>
        <v>6.5</v>
      </c>
      <c r="M22" s="16" t="str">
        <f t="shared" si="18"/>
        <v>-</v>
      </c>
      <c r="N22" s="16" t="str">
        <f t="shared" si="19"/>
        <v>-</v>
      </c>
      <c r="O22" s="157">
        <f>Voreingabe!$I$12</f>
        <v>6.5</v>
      </c>
      <c r="P22" s="151">
        <f t="shared" si="29"/>
        <v>0</v>
      </c>
      <c r="Q22" s="151" t="str">
        <f t="shared" si="20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30"/>
        <v>Okay</v>
      </c>
      <c r="AA22" s="14"/>
      <c r="AB22" s="31">
        <f t="shared" si="21"/>
        <v>0</v>
      </c>
      <c r="AC22" s="32">
        <f t="shared" si="22"/>
        <v>16</v>
      </c>
      <c r="AD22" s="31" t="str">
        <f t="shared" si="23"/>
        <v>1</v>
      </c>
      <c r="AE22" s="31" t="str">
        <f t="shared" si="24"/>
        <v>1</v>
      </c>
      <c r="AF22" s="31" t="str">
        <f t="shared" si="25"/>
        <v>1</v>
      </c>
      <c r="AG22" s="31">
        <f t="shared" si="26"/>
        <v>3</v>
      </c>
      <c r="AI22" s="31" t="str">
        <f t="shared" si="27"/>
        <v xml:space="preserve"> </v>
      </c>
      <c r="AJ22" s="31">
        <f t="shared" si="8"/>
        <v>1</v>
      </c>
    </row>
    <row r="23" spans="2:36" ht="16.5" customHeight="1" x14ac:dyDescent="0.2">
      <c r="B23" s="36" t="s">
        <v>6</v>
      </c>
      <c r="C23" s="229">
        <f t="shared" si="28"/>
        <v>46088</v>
      </c>
      <c r="D23" s="17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6"/>
        <v>0</v>
      </c>
      <c r="L23" s="16">
        <f t="shared" si="17"/>
        <v>0</v>
      </c>
      <c r="M23" s="16" t="str">
        <f t="shared" si="18"/>
        <v>-</v>
      </c>
      <c r="N23" s="16" t="str">
        <f t="shared" si="19"/>
        <v>-</v>
      </c>
      <c r="O23" s="157">
        <f>Voreingabe!$I$13</f>
        <v>0</v>
      </c>
      <c r="P23" s="151">
        <f t="shared" si="29"/>
        <v>0</v>
      </c>
      <c r="Q23" s="151" t="str">
        <f t="shared" si="20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30"/>
        <v>Okay</v>
      </c>
      <c r="AA23" s="14"/>
      <c r="AB23" s="31">
        <f t="shared" si="21"/>
        <v>0</v>
      </c>
      <c r="AC23" s="32">
        <f t="shared" si="22"/>
        <v>0</v>
      </c>
      <c r="AD23" s="31" t="str">
        <f t="shared" si="23"/>
        <v>2</v>
      </c>
      <c r="AE23" s="31" t="str">
        <f t="shared" si="24"/>
        <v>1</v>
      </c>
      <c r="AF23" s="31" t="str">
        <f t="shared" si="25"/>
        <v>1</v>
      </c>
      <c r="AG23" s="31">
        <f t="shared" si="26"/>
        <v>4</v>
      </c>
      <c r="AI23" s="31" t="str">
        <f t="shared" si="27"/>
        <v xml:space="preserve"> </v>
      </c>
      <c r="AJ23" s="31" t="str">
        <f t="shared" si="8"/>
        <v xml:space="preserve"> </v>
      </c>
    </row>
    <row r="24" spans="2:36" ht="16.5" customHeight="1" thickBot="1" x14ac:dyDescent="0.25">
      <c r="B24" s="29" t="s">
        <v>7</v>
      </c>
      <c r="C24" s="231">
        <f t="shared" si="28"/>
        <v>46089</v>
      </c>
      <c r="D24" s="20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6"/>
        <v>0</v>
      </c>
      <c r="L24" s="16">
        <f t="shared" si="17"/>
        <v>0</v>
      </c>
      <c r="M24" s="16" t="str">
        <f t="shared" si="18"/>
        <v>-</v>
      </c>
      <c r="N24" s="16" t="str">
        <f t="shared" si="19"/>
        <v>-</v>
      </c>
      <c r="O24" s="157">
        <f>Voreingabe!$I$14</f>
        <v>0</v>
      </c>
      <c r="P24" s="151">
        <f t="shared" si="29"/>
        <v>0</v>
      </c>
      <c r="Q24" s="151" t="str">
        <f t="shared" si="20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30"/>
        <v>Okay</v>
      </c>
      <c r="AA24" s="14"/>
      <c r="AB24" s="31">
        <f t="shared" si="21"/>
        <v>0</v>
      </c>
      <c r="AC24" s="32">
        <f t="shared" si="22"/>
        <v>0</v>
      </c>
      <c r="AD24" s="31" t="str">
        <f t="shared" si="23"/>
        <v>2</v>
      </c>
      <c r="AE24" s="31" t="str">
        <f t="shared" si="24"/>
        <v>1</v>
      </c>
      <c r="AF24" s="31" t="str">
        <f t="shared" si="25"/>
        <v>1</v>
      </c>
      <c r="AG24" s="31">
        <f t="shared" si="26"/>
        <v>4</v>
      </c>
      <c r="AI24" s="31" t="s">
        <v>84</v>
      </c>
      <c r="AJ24" s="31" t="str">
        <f t="shared" si="8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113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1">SUM(R18:R24)</f>
        <v>0</v>
      </c>
      <c r="S25" s="161">
        <f t="shared" si="31"/>
        <v>0</v>
      </c>
      <c r="T25" s="161">
        <f t="shared" si="31"/>
        <v>0</v>
      </c>
      <c r="U25" s="161">
        <f t="shared" si="31"/>
        <v>0</v>
      </c>
      <c r="V25" s="161">
        <f t="shared" si="31"/>
        <v>0</v>
      </c>
      <c r="W25" s="161">
        <f t="shared" si="31"/>
        <v>0</v>
      </c>
      <c r="X25" s="161">
        <f t="shared" si="31"/>
        <v>0</v>
      </c>
      <c r="Y25" s="161">
        <f t="shared" si="31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39">
        <f>C24+1</f>
        <v>46090</v>
      </c>
      <c r="D26" s="27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2">(G26-F26)+(I26-H26)</f>
        <v>0.5</v>
      </c>
      <c r="L26" s="16">
        <f t="shared" si="17"/>
        <v>8.5</v>
      </c>
      <c r="M26" s="16" t="str">
        <f t="shared" ref="M26:M32" si="33">IF(L26&gt;12,"§9 AZG! ","-")</f>
        <v>-</v>
      </c>
      <c r="N26" s="16" t="str">
        <f t="shared" ref="N26:N44" si="34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5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6">P26-T26-V26-W26-X26-Y26-R26-U26-S26</f>
        <v>0</v>
      </c>
      <c r="AC26" s="32">
        <f t="shared" ref="AC26:AC32" si="37">IF(AND(J26&gt;=0.1,J26&lt;=12),J26+24,IF(J26&gt;=12,J26,0))</f>
        <v>18</v>
      </c>
      <c r="AD26" s="31" t="str">
        <f t="shared" ref="AD26:AD32" si="38">IF(E26&gt;6.99,"1","2")</f>
        <v>1</v>
      </c>
      <c r="AE26" s="31" t="str">
        <f t="shared" ref="AE26:AE32" si="39">IF(AC26&lt;18.99,"1","2")</f>
        <v>1</v>
      </c>
      <c r="AF26" s="31" t="str">
        <f t="shared" ref="AF26:AF32" si="40">IF(AC26&gt;22,"2","1")</f>
        <v>1</v>
      </c>
      <c r="AG26" s="31">
        <f t="shared" ref="AG26:AG32" si="41">AD26+AE26+AF26</f>
        <v>3</v>
      </c>
      <c r="AI26" s="31" t="str">
        <f t="shared" ref="AI26:AI31" si="42">IF(D26="U",1," ")</f>
        <v xml:space="preserve"> </v>
      </c>
      <c r="AJ26" s="31">
        <f t="shared" si="8"/>
        <v>1</v>
      </c>
    </row>
    <row r="27" spans="2:36" ht="16.5" customHeight="1" x14ac:dyDescent="0.2">
      <c r="B27" s="35" t="s">
        <v>4</v>
      </c>
      <c r="C27" s="229">
        <f t="shared" ref="C27:C32" si="43">C26+1</f>
        <v>46091</v>
      </c>
      <c r="D27" s="17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2"/>
        <v>0.5</v>
      </c>
      <c r="L27" s="16">
        <f t="shared" si="17"/>
        <v>8.5</v>
      </c>
      <c r="M27" s="16" t="str">
        <f t="shared" si="33"/>
        <v>-</v>
      </c>
      <c r="N27" s="16" t="str">
        <f t="shared" si="34"/>
        <v>-</v>
      </c>
      <c r="O27" s="157">
        <f>Voreingabe!$I$9</f>
        <v>8.5</v>
      </c>
      <c r="P27" s="151">
        <f t="shared" ref="P27:P32" si="44">L27-O27</f>
        <v>0</v>
      </c>
      <c r="Q27" s="151" t="str">
        <f t="shared" si="35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30"/>
        <v>Okay</v>
      </c>
      <c r="AA27" s="14"/>
      <c r="AB27" s="31">
        <f t="shared" si="36"/>
        <v>0</v>
      </c>
      <c r="AC27" s="32">
        <f t="shared" si="37"/>
        <v>18</v>
      </c>
      <c r="AD27" s="31" t="str">
        <f t="shared" si="38"/>
        <v>1</v>
      </c>
      <c r="AE27" s="31" t="str">
        <f t="shared" si="39"/>
        <v>1</v>
      </c>
      <c r="AF27" s="31" t="str">
        <f t="shared" si="40"/>
        <v>1</v>
      </c>
      <c r="AG27" s="31">
        <f t="shared" si="41"/>
        <v>3</v>
      </c>
      <c r="AI27" s="31" t="str">
        <f t="shared" si="42"/>
        <v xml:space="preserve"> </v>
      </c>
      <c r="AJ27" s="31">
        <f t="shared" si="8"/>
        <v>1</v>
      </c>
    </row>
    <row r="28" spans="2:36" ht="16.5" customHeight="1" x14ac:dyDescent="0.2">
      <c r="B28" s="35" t="s">
        <v>2</v>
      </c>
      <c r="C28" s="229">
        <f t="shared" si="43"/>
        <v>46092</v>
      </c>
      <c r="D28" s="17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2"/>
        <v>0.5</v>
      </c>
      <c r="L28" s="16">
        <f t="shared" si="17"/>
        <v>7.5</v>
      </c>
      <c r="M28" s="16" t="str">
        <f t="shared" si="33"/>
        <v>-</v>
      </c>
      <c r="N28" s="16" t="str">
        <f t="shared" si="34"/>
        <v>-</v>
      </c>
      <c r="O28" s="157">
        <f>Voreingabe!$I$10</f>
        <v>7.5</v>
      </c>
      <c r="P28" s="151">
        <f t="shared" si="44"/>
        <v>0</v>
      </c>
      <c r="Q28" s="151" t="str">
        <f t="shared" si="35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30"/>
        <v>Okay</v>
      </c>
      <c r="AA28" s="14"/>
      <c r="AB28" s="31">
        <f t="shared" si="36"/>
        <v>0</v>
      </c>
      <c r="AC28" s="32">
        <f t="shared" si="37"/>
        <v>17</v>
      </c>
      <c r="AD28" s="31" t="str">
        <f t="shared" si="38"/>
        <v>1</v>
      </c>
      <c r="AE28" s="31" t="str">
        <f t="shared" si="39"/>
        <v>1</v>
      </c>
      <c r="AF28" s="31" t="str">
        <f t="shared" si="40"/>
        <v>1</v>
      </c>
      <c r="AG28" s="31">
        <f t="shared" si="41"/>
        <v>3</v>
      </c>
      <c r="AI28" s="31" t="str">
        <f t="shared" si="42"/>
        <v xml:space="preserve"> </v>
      </c>
      <c r="AJ28" s="31">
        <f t="shared" si="8"/>
        <v>1</v>
      </c>
    </row>
    <row r="29" spans="2:36" ht="16.5" customHeight="1" x14ac:dyDescent="0.2">
      <c r="B29" s="35" t="s">
        <v>3</v>
      </c>
      <c r="C29" s="229">
        <f t="shared" si="43"/>
        <v>46093</v>
      </c>
      <c r="D29" s="17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2"/>
        <v>0.5</v>
      </c>
      <c r="L29" s="16">
        <f t="shared" si="17"/>
        <v>7.5</v>
      </c>
      <c r="M29" s="16" t="str">
        <f t="shared" si="33"/>
        <v>-</v>
      </c>
      <c r="N29" s="16" t="str">
        <f t="shared" si="34"/>
        <v>-</v>
      </c>
      <c r="O29" s="157">
        <f>Voreingabe!$I$11</f>
        <v>7.5</v>
      </c>
      <c r="P29" s="151">
        <f t="shared" si="44"/>
        <v>0</v>
      </c>
      <c r="Q29" s="151" t="str">
        <f t="shared" si="35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30"/>
        <v>Okay</v>
      </c>
      <c r="AA29" s="14"/>
      <c r="AB29" s="31">
        <f t="shared" si="36"/>
        <v>0</v>
      </c>
      <c r="AC29" s="32">
        <f t="shared" si="37"/>
        <v>17</v>
      </c>
      <c r="AD29" s="31" t="str">
        <f t="shared" si="38"/>
        <v>1</v>
      </c>
      <c r="AE29" s="31" t="str">
        <f t="shared" si="39"/>
        <v>1</v>
      </c>
      <c r="AF29" s="31" t="str">
        <f t="shared" si="40"/>
        <v>1</v>
      </c>
      <c r="AG29" s="31">
        <f t="shared" si="41"/>
        <v>3</v>
      </c>
      <c r="AI29" s="31" t="str">
        <f t="shared" si="42"/>
        <v xml:space="preserve"> </v>
      </c>
      <c r="AJ29" s="31">
        <f t="shared" si="8"/>
        <v>1</v>
      </c>
    </row>
    <row r="30" spans="2:36" ht="16.5" customHeight="1" x14ac:dyDescent="0.2">
      <c r="B30" s="35" t="s">
        <v>5</v>
      </c>
      <c r="C30" s="229">
        <f t="shared" si="43"/>
        <v>46094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2"/>
        <v>0.5</v>
      </c>
      <c r="L30" s="16">
        <f t="shared" si="17"/>
        <v>6.5</v>
      </c>
      <c r="M30" s="16" t="str">
        <f t="shared" si="33"/>
        <v>-</v>
      </c>
      <c r="N30" s="16" t="str">
        <f t="shared" si="34"/>
        <v>-</v>
      </c>
      <c r="O30" s="157">
        <f>Voreingabe!$I$12</f>
        <v>6.5</v>
      </c>
      <c r="P30" s="151">
        <f t="shared" si="44"/>
        <v>0</v>
      </c>
      <c r="Q30" s="151" t="str">
        <f t="shared" si="35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30"/>
        <v>Okay</v>
      </c>
      <c r="AA30" s="14"/>
      <c r="AB30" s="31">
        <f t="shared" si="36"/>
        <v>0</v>
      </c>
      <c r="AC30" s="32">
        <f t="shared" si="37"/>
        <v>16</v>
      </c>
      <c r="AD30" s="31" t="str">
        <f t="shared" si="38"/>
        <v>1</v>
      </c>
      <c r="AE30" s="31" t="str">
        <f t="shared" si="39"/>
        <v>1</v>
      </c>
      <c r="AF30" s="31" t="str">
        <f t="shared" si="40"/>
        <v>1</v>
      </c>
      <c r="AG30" s="31">
        <f t="shared" si="41"/>
        <v>3</v>
      </c>
      <c r="AI30" s="31" t="str">
        <f t="shared" si="42"/>
        <v xml:space="preserve"> </v>
      </c>
      <c r="AJ30" s="31">
        <f t="shared" si="8"/>
        <v>1</v>
      </c>
    </row>
    <row r="31" spans="2:36" ht="16.5" customHeight="1" x14ac:dyDescent="0.2">
      <c r="B31" s="36" t="s">
        <v>6</v>
      </c>
      <c r="C31" s="229">
        <f t="shared" si="43"/>
        <v>46095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2"/>
        <v>0</v>
      </c>
      <c r="L31" s="16">
        <f t="shared" si="17"/>
        <v>0</v>
      </c>
      <c r="M31" s="16" t="str">
        <f t="shared" si="33"/>
        <v>-</v>
      </c>
      <c r="N31" s="16" t="str">
        <f t="shared" si="34"/>
        <v>-</v>
      </c>
      <c r="O31" s="157">
        <f>Voreingabe!$I$13</f>
        <v>0</v>
      </c>
      <c r="P31" s="151">
        <f t="shared" si="44"/>
        <v>0</v>
      </c>
      <c r="Q31" s="151" t="str">
        <f t="shared" si="35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30"/>
        <v>Okay</v>
      </c>
      <c r="AA31" s="14"/>
      <c r="AB31" s="31">
        <f t="shared" si="36"/>
        <v>0</v>
      </c>
      <c r="AC31" s="32">
        <f t="shared" si="37"/>
        <v>0</v>
      </c>
      <c r="AD31" s="31" t="str">
        <f t="shared" si="38"/>
        <v>2</v>
      </c>
      <c r="AE31" s="31" t="str">
        <f t="shared" si="39"/>
        <v>1</v>
      </c>
      <c r="AF31" s="31" t="str">
        <f t="shared" si="40"/>
        <v>1</v>
      </c>
      <c r="AG31" s="31">
        <f t="shared" si="41"/>
        <v>4</v>
      </c>
      <c r="AI31" s="31" t="str">
        <f t="shared" si="42"/>
        <v xml:space="preserve"> </v>
      </c>
      <c r="AJ31" s="31" t="str">
        <f t="shared" si="8"/>
        <v xml:space="preserve"> </v>
      </c>
    </row>
    <row r="32" spans="2:36" ht="16.5" customHeight="1" thickBot="1" x14ac:dyDescent="0.25">
      <c r="B32" s="29" t="s">
        <v>7</v>
      </c>
      <c r="C32" s="231">
        <f t="shared" si="43"/>
        <v>46096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2"/>
        <v>0</v>
      </c>
      <c r="L32" s="16">
        <f t="shared" si="17"/>
        <v>0</v>
      </c>
      <c r="M32" s="16" t="str">
        <f t="shared" si="33"/>
        <v>-</v>
      </c>
      <c r="N32" s="16" t="str">
        <f t="shared" si="34"/>
        <v>-</v>
      </c>
      <c r="O32" s="157">
        <f>Voreingabe!$I$14</f>
        <v>0</v>
      </c>
      <c r="P32" s="151">
        <f t="shared" si="44"/>
        <v>0</v>
      </c>
      <c r="Q32" s="151" t="str">
        <f t="shared" si="35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30"/>
        <v>Okay</v>
      </c>
      <c r="AA32" s="14"/>
      <c r="AB32" s="31">
        <f t="shared" si="36"/>
        <v>0</v>
      </c>
      <c r="AC32" s="32">
        <f t="shared" si="37"/>
        <v>0</v>
      </c>
      <c r="AD32" s="31" t="str">
        <f t="shared" si="38"/>
        <v>2</v>
      </c>
      <c r="AE32" s="31" t="str">
        <f t="shared" si="39"/>
        <v>1</v>
      </c>
      <c r="AF32" s="31" t="str">
        <f t="shared" si="40"/>
        <v>1</v>
      </c>
      <c r="AG32" s="31">
        <f t="shared" si="41"/>
        <v>4</v>
      </c>
      <c r="AI32" s="31" t="s">
        <v>84</v>
      </c>
      <c r="AJ32" s="31" t="str">
        <f t="shared" si="8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5">SUM(R26:R32)</f>
        <v>0</v>
      </c>
      <c r="S33" s="161">
        <f t="shared" si="45"/>
        <v>0</v>
      </c>
      <c r="T33" s="161">
        <f t="shared" si="45"/>
        <v>0</v>
      </c>
      <c r="U33" s="161">
        <f t="shared" si="45"/>
        <v>0</v>
      </c>
      <c r="V33" s="161">
        <f t="shared" si="45"/>
        <v>0</v>
      </c>
      <c r="W33" s="161">
        <f t="shared" si="45"/>
        <v>0</v>
      </c>
      <c r="X33" s="161">
        <f t="shared" si="45"/>
        <v>0</v>
      </c>
      <c r="Y33" s="161">
        <f t="shared" si="45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46097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6">(G34-F34)+(I34-H34)</f>
        <v>0.5</v>
      </c>
      <c r="L34" s="16">
        <f t="shared" si="17"/>
        <v>8.5</v>
      </c>
      <c r="M34" s="16" t="str">
        <f t="shared" ref="M34:M40" si="47">IF(L34&gt;12,"§9 AZG! ","-")</f>
        <v>-</v>
      </c>
      <c r="N34" s="16" t="str">
        <f t="shared" si="34"/>
        <v>-</v>
      </c>
      <c r="O34" s="157">
        <f>Voreingabe!$I$8</f>
        <v>8.5</v>
      </c>
      <c r="P34" s="151">
        <f>L34-O34</f>
        <v>0</v>
      </c>
      <c r="Q34" s="151" t="str">
        <f t="shared" ref="Q34:Q40" si="48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49">P34-T34-V34-W34-X34-Y34-R34-U34-S34</f>
        <v>0</v>
      </c>
      <c r="AC34" s="32">
        <f t="shared" ref="AC34:AC40" si="50">IF(AND(J34&gt;=0.1,J34&lt;=12),J34+24,IF(J34&gt;=12,J34,0))</f>
        <v>18</v>
      </c>
      <c r="AD34" s="31" t="str">
        <f t="shared" ref="AD34:AD40" si="51">IF(E34&gt;6.99,"1","2")</f>
        <v>1</v>
      </c>
      <c r="AE34" s="31" t="str">
        <f t="shared" ref="AE34:AE40" si="52">IF(AC34&lt;18.99,"1","2")</f>
        <v>1</v>
      </c>
      <c r="AF34" s="31" t="str">
        <f t="shared" ref="AF34:AF40" si="53">IF(AC34&gt;22,"2","1")</f>
        <v>1</v>
      </c>
      <c r="AG34" s="31">
        <f t="shared" ref="AG34:AG40" si="54">AD34+AE34+AF34</f>
        <v>3</v>
      </c>
      <c r="AI34" s="31" t="str">
        <f t="shared" ref="AI34:AI39" si="55">IF(D34="U",1," ")</f>
        <v xml:space="preserve"> </v>
      </c>
      <c r="AJ34" s="31">
        <f t="shared" si="8"/>
        <v>1</v>
      </c>
    </row>
    <row r="35" spans="2:36" ht="16.5" customHeight="1" x14ac:dyDescent="0.2">
      <c r="B35" s="35" t="s">
        <v>4</v>
      </c>
      <c r="C35" s="229">
        <f t="shared" ref="C35:C40" si="56">C34+1</f>
        <v>46098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6"/>
        <v>0.5</v>
      </c>
      <c r="L35" s="16">
        <f t="shared" si="17"/>
        <v>8.5</v>
      </c>
      <c r="M35" s="16" t="str">
        <f t="shared" si="47"/>
        <v>-</v>
      </c>
      <c r="N35" s="16" t="str">
        <f t="shared" si="34"/>
        <v>-</v>
      </c>
      <c r="O35" s="157">
        <f>Voreingabe!$I$9</f>
        <v>8.5</v>
      </c>
      <c r="P35" s="151">
        <f t="shared" ref="P35:P40" si="57">L35-O35</f>
        <v>0</v>
      </c>
      <c r="Q35" s="151" t="str">
        <f t="shared" si="48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30"/>
        <v>Okay</v>
      </c>
      <c r="AA35" s="14"/>
      <c r="AB35" s="31">
        <f t="shared" si="49"/>
        <v>0</v>
      </c>
      <c r="AC35" s="32">
        <f t="shared" si="50"/>
        <v>18</v>
      </c>
      <c r="AD35" s="31" t="str">
        <f t="shared" si="51"/>
        <v>1</v>
      </c>
      <c r="AE35" s="31" t="str">
        <f t="shared" si="52"/>
        <v>1</v>
      </c>
      <c r="AF35" s="31" t="str">
        <f t="shared" si="53"/>
        <v>1</v>
      </c>
      <c r="AG35" s="31">
        <f t="shared" si="54"/>
        <v>3</v>
      </c>
      <c r="AI35" s="31" t="str">
        <f t="shared" si="55"/>
        <v xml:space="preserve"> </v>
      </c>
      <c r="AJ35" s="31">
        <f t="shared" si="8"/>
        <v>1</v>
      </c>
    </row>
    <row r="36" spans="2:36" ht="16.5" customHeight="1" x14ac:dyDescent="0.2">
      <c r="B36" s="35" t="s">
        <v>2</v>
      </c>
      <c r="C36" s="229">
        <f t="shared" si="56"/>
        <v>46099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6"/>
        <v>0.5</v>
      </c>
      <c r="L36" s="16">
        <f t="shared" si="17"/>
        <v>7.5</v>
      </c>
      <c r="M36" s="16" t="str">
        <f t="shared" si="47"/>
        <v>-</v>
      </c>
      <c r="N36" s="16" t="str">
        <f t="shared" si="34"/>
        <v>-</v>
      </c>
      <c r="O36" s="157">
        <f>Voreingabe!$I$10</f>
        <v>7.5</v>
      </c>
      <c r="P36" s="151">
        <f t="shared" si="57"/>
        <v>0</v>
      </c>
      <c r="Q36" s="151" t="str">
        <f t="shared" si="48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30"/>
        <v>Okay</v>
      </c>
      <c r="AA36" s="14"/>
      <c r="AB36" s="31">
        <f t="shared" si="49"/>
        <v>0</v>
      </c>
      <c r="AC36" s="32">
        <f t="shared" si="50"/>
        <v>17</v>
      </c>
      <c r="AD36" s="31" t="str">
        <f t="shared" si="51"/>
        <v>1</v>
      </c>
      <c r="AE36" s="31" t="str">
        <f t="shared" si="52"/>
        <v>1</v>
      </c>
      <c r="AF36" s="31" t="str">
        <f t="shared" si="53"/>
        <v>1</v>
      </c>
      <c r="AG36" s="31">
        <f t="shared" si="54"/>
        <v>3</v>
      </c>
      <c r="AI36" s="31" t="str">
        <f t="shared" si="55"/>
        <v xml:space="preserve"> </v>
      </c>
      <c r="AJ36" s="31">
        <f t="shared" si="8"/>
        <v>1</v>
      </c>
    </row>
    <row r="37" spans="2:36" ht="16.5" customHeight="1" x14ac:dyDescent="0.2">
      <c r="B37" s="35" t="s">
        <v>3</v>
      </c>
      <c r="C37" s="229">
        <f t="shared" si="56"/>
        <v>46100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6"/>
        <v>0.5</v>
      </c>
      <c r="L37" s="16">
        <f t="shared" si="17"/>
        <v>7.5</v>
      </c>
      <c r="M37" s="16" t="str">
        <f t="shared" si="47"/>
        <v>-</v>
      </c>
      <c r="N37" s="16" t="str">
        <f t="shared" si="34"/>
        <v>-</v>
      </c>
      <c r="O37" s="157">
        <f>Voreingabe!$I$11</f>
        <v>7.5</v>
      </c>
      <c r="P37" s="151">
        <f t="shared" si="57"/>
        <v>0</v>
      </c>
      <c r="Q37" s="151" t="str">
        <f t="shared" si="48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30"/>
        <v>Okay</v>
      </c>
      <c r="AA37" s="14"/>
      <c r="AB37" s="31">
        <f t="shared" si="49"/>
        <v>0</v>
      </c>
      <c r="AC37" s="32">
        <f t="shared" si="50"/>
        <v>17</v>
      </c>
      <c r="AD37" s="31" t="str">
        <f t="shared" si="51"/>
        <v>1</v>
      </c>
      <c r="AE37" s="31" t="str">
        <f t="shared" si="52"/>
        <v>1</v>
      </c>
      <c r="AF37" s="31" t="str">
        <f t="shared" si="53"/>
        <v>1</v>
      </c>
      <c r="AG37" s="31">
        <f t="shared" si="54"/>
        <v>3</v>
      </c>
      <c r="AI37" s="31" t="str">
        <f t="shared" si="55"/>
        <v xml:space="preserve"> </v>
      </c>
      <c r="AJ37" s="31">
        <f t="shared" si="8"/>
        <v>1</v>
      </c>
    </row>
    <row r="38" spans="2:36" ht="16.5" customHeight="1" x14ac:dyDescent="0.2">
      <c r="B38" s="35" t="s">
        <v>5</v>
      </c>
      <c r="C38" s="229">
        <f t="shared" si="56"/>
        <v>46101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6"/>
        <v>0.5</v>
      </c>
      <c r="L38" s="16">
        <f t="shared" si="17"/>
        <v>6.5</v>
      </c>
      <c r="M38" s="16" t="str">
        <f t="shared" si="47"/>
        <v>-</v>
      </c>
      <c r="N38" s="16" t="str">
        <f t="shared" si="34"/>
        <v>-</v>
      </c>
      <c r="O38" s="157">
        <f>Voreingabe!$I$12</f>
        <v>6.5</v>
      </c>
      <c r="P38" s="151">
        <f t="shared" si="57"/>
        <v>0</v>
      </c>
      <c r="Q38" s="151" t="str">
        <f t="shared" si="48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30"/>
        <v>Okay</v>
      </c>
      <c r="AA38" s="14"/>
      <c r="AB38" s="31">
        <f t="shared" si="49"/>
        <v>0</v>
      </c>
      <c r="AC38" s="32">
        <f t="shared" si="50"/>
        <v>16</v>
      </c>
      <c r="AD38" s="31" t="str">
        <f t="shared" si="51"/>
        <v>1</v>
      </c>
      <c r="AE38" s="31" t="str">
        <f t="shared" si="52"/>
        <v>1</v>
      </c>
      <c r="AF38" s="31" t="str">
        <f t="shared" si="53"/>
        <v>1</v>
      </c>
      <c r="AG38" s="31">
        <f t="shared" si="54"/>
        <v>3</v>
      </c>
      <c r="AI38" s="31" t="str">
        <f t="shared" si="55"/>
        <v xml:space="preserve"> </v>
      </c>
      <c r="AJ38" s="31">
        <f t="shared" si="8"/>
        <v>1</v>
      </c>
    </row>
    <row r="39" spans="2:36" ht="16.5" customHeight="1" x14ac:dyDescent="0.2">
      <c r="B39" s="36" t="s">
        <v>6</v>
      </c>
      <c r="C39" s="229">
        <f t="shared" si="56"/>
        <v>46102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6"/>
        <v>0</v>
      </c>
      <c r="L39" s="16">
        <f t="shared" si="17"/>
        <v>0</v>
      </c>
      <c r="M39" s="16" t="str">
        <f t="shared" si="47"/>
        <v>-</v>
      </c>
      <c r="N39" s="16" t="str">
        <f t="shared" si="34"/>
        <v>-</v>
      </c>
      <c r="O39" s="157">
        <f>Voreingabe!$I$13</f>
        <v>0</v>
      </c>
      <c r="P39" s="151">
        <f t="shared" si="57"/>
        <v>0</v>
      </c>
      <c r="Q39" s="151" t="str">
        <f t="shared" si="48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30"/>
        <v>Okay</v>
      </c>
      <c r="AA39" s="14"/>
      <c r="AB39" s="31">
        <f t="shared" si="49"/>
        <v>0</v>
      </c>
      <c r="AC39" s="32">
        <f t="shared" si="50"/>
        <v>0</v>
      </c>
      <c r="AD39" s="31" t="str">
        <f t="shared" si="51"/>
        <v>2</v>
      </c>
      <c r="AE39" s="31" t="str">
        <f t="shared" si="52"/>
        <v>1</v>
      </c>
      <c r="AF39" s="31" t="str">
        <f t="shared" si="53"/>
        <v>1</v>
      </c>
      <c r="AG39" s="31">
        <f t="shared" si="54"/>
        <v>4</v>
      </c>
      <c r="AI39" s="31" t="str">
        <f t="shared" si="55"/>
        <v xml:space="preserve"> </v>
      </c>
      <c r="AJ39" s="31" t="str">
        <f t="shared" si="8"/>
        <v xml:space="preserve"> </v>
      </c>
    </row>
    <row r="40" spans="2:36" ht="16.5" customHeight="1" thickBot="1" x14ac:dyDescent="0.25">
      <c r="B40" s="29" t="s">
        <v>7</v>
      </c>
      <c r="C40" s="231">
        <f t="shared" si="56"/>
        <v>46103</v>
      </c>
      <c r="D40" s="20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6"/>
        <v>0</v>
      </c>
      <c r="L40" s="16">
        <f t="shared" si="17"/>
        <v>0</v>
      </c>
      <c r="M40" s="16" t="str">
        <f t="shared" si="47"/>
        <v>-</v>
      </c>
      <c r="N40" s="16" t="str">
        <f t="shared" si="34"/>
        <v>-</v>
      </c>
      <c r="O40" s="157">
        <f>Voreingabe!$I$14</f>
        <v>0</v>
      </c>
      <c r="P40" s="151">
        <f t="shared" si="57"/>
        <v>0</v>
      </c>
      <c r="Q40" s="151" t="str">
        <f t="shared" si="48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30"/>
        <v>Okay</v>
      </c>
      <c r="AA40" s="14"/>
      <c r="AB40" s="31">
        <f t="shared" si="49"/>
        <v>0</v>
      </c>
      <c r="AC40" s="32">
        <f t="shared" si="50"/>
        <v>0</v>
      </c>
      <c r="AD40" s="31" t="str">
        <f t="shared" si="51"/>
        <v>2</v>
      </c>
      <c r="AE40" s="31" t="str">
        <f t="shared" si="52"/>
        <v>1</v>
      </c>
      <c r="AF40" s="31" t="str">
        <f t="shared" si="53"/>
        <v>1</v>
      </c>
      <c r="AG40" s="31">
        <f t="shared" si="54"/>
        <v>4</v>
      </c>
      <c r="AI40" s="31" t="s">
        <v>84</v>
      </c>
      <c r="AJ40" s="31" t="str">
        <f t="shared" si="8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 t="shared" ref="P41:P49" si="58">L41-O41</f>
        <v>0</v>
      </c>
      <c r="Q41" s="160"/>
      <c r="R41" s="161">
        <f t="shared" ref="R41:Y41" si="59">SUM(R34:R40)</f>
        <v>0</v>
      </c>
      <c r="S41" s="161">
        <f t="shared" si="59"/>
        <v>0</v>
      </c>
      <c r="T41" s="161">
        <f t="shared" si="59"/>
        <v>0</v>
      </c>
      <c r="U41" s="161">
        <f t="shared" si="59"/>
        <v>0</v>
      </c>
      <c r="V41" s="161">
        <f t="shared" si="59"/>
        <v>0</v>
      </c>
      <c r="W41" s="161">
        <f t="shared" si="59"/>
        <v>0</v>
      </c>
      <c r="X41" s="161">
        <f t="shared" si="59"/>
        <v>0</v>
      </c>
      <c r="Y41" s="161">
        <f t="shared" si="59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39">
        <f>C40+1</f>
        <v>46104</v>
      </c>
      <c r="D42" s="27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 t="shared" ref="K42:K48" si="60">(G42-F42)+(I42-H42)</f>
        <v>0.5</v>
      </c>
      <c r="L42" s="16">
        <f t="shared" ref="L42:L48" si="61">+IF((J42-E42-K42)&gt;=0,(J42-E42-K42),(J42-(E42-24)-K42))</f>
        <v>8.5</v>
      </c>
      <c r="M42" s="16" t="str">
        <f t="shared" ref="M42:M48" si="62">IF(L42&gt;12,"§9 AZG! ","-")</f>
        <v>-</v>
      </c>
      <c r="N42" s="16" t="str">
        <f t="shared" si="34"/>
        <v>-</v>
      </c>
      <c r="O42" s="157">
        <f>Voreingabe!$I$8</f>
        <v>8.5</v>
      </c>
      <c r="P42" s="151">
        <f t="shared" si="58"/>
        <v>0</v>
      </c>
      <c r="Q42" s="151" t="str">
        <f t="shared" ref="Q42:Q44" si="63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4">P42-T42-V42-W42-X42-Y42-R42-U42-S42</f>
        <v>0</v>
      </c>
      <c r="AC42" s="32">
        <f t="shared" ref="AC42:AC48" si="65">IF(AND(J42&gt;=0.1,J42&lt;=12),J42+24,IF(J42&gt;=12,J42,0))</f>
        <v>18</v>
      </c>
      <c r="AD42" s="31" t="str">
        <f t="shared" ref="AD42:AD48" si="66">IF(E42&gt;6.99,"1","2")</f>
        <v>1</v>
      </c>
      <c r="AE42" s="31" t="str">
        <f t="shared" ref="AE42:AE48" si="67">IF(AC42&lt;18.99,"1","2")</f>
        <v>1</v>
      </c>
      <c r="AF42" s="31" t="str">
        <f t="shared" ref="AF42:AF48" si="68">IF(AC42&gt;22,"2","1")</f>
        <v>1</v>
      </c>
      <c r="AG42" s="31">
        <f t="shared" ref="AG42:AG48" si="69">AD42+AE42+AF42</f>
        <v>3</v>
      </c>
      <c r="AI42" s="31" t="str">
        <f t="shared" ref="AI42:AI47" si="70">IF(D42="U",1," ")</f>
        <v xml:space="preserve"> </v>
      </c>
      <c r="AJ42" s="31">
        <f t="shared" si="8"/>
        <v>1</v>
      </c>
    </row>
    <row r="43" spans="2:36" ht="16.5" customHeight="1" x14ac:dyDescent="0.2">
      <c r="B43" s="35" t="s">
        <v>4</v>
      </c>
      <c r="C43" s="239">
        <f>C42+1</f>
        <v>46105</v>
      </c>
      <c r="D43" s="17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 t="shared" si="60"/>
        <v>0.5</v>
      </c>
      <c r="L43" s="16">
        <f t="shared" si="61"/>
        <v>8.5</v>
      </c>
      <c r="M43" s="16" t="str">
        <f t="shared" si="62"/>
        <v>-</v>
      </c>
      <c r="N43" s="16" t="str">
        <f t="shared" si="34"/>
        <v>-</v>
      </c>
      <c r="O43" s="157">
        <f>Voreingabe!$I$9</f>
        <v>8.5</v>
      </c>
      <c r="P43" s="151">
        <f t="shared" si="58"/>
        <v>0</v>
      </c>
      <c r="Q43" s="151" t="str">
        <f t="shared" si="63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>IF(AB43=0,"Okay","Fehler")</f>
        <v>Okay</v>
      </c>
      <c r="AA43" s="14"/>
      <c r="AB43" s="31">
        <f t="shared" si="64"/>
        <v>0</v>
      </c>
      <c r="AC43" s="32">
        <f t="shared" si="65"/>
        <v>18</v>
      </c>
      <c r="AD43" s="31" t="str">
        <f t="shared" si="66"/>
        <v>1</v>
      </c>
      <c r="AE43" s="31" t="str">
        <f t="shared" si="67"/>
        <v>1</v>
      </c>
      <c r="AF43" s="31" t="str">
        <f t="shared" si="68"/>
        <v>1</v>
      </c>
      <c r="AG43" s="31">
        <f t="shared" si="69"/>
        <v>3</v>
      </c>
      <c r="AI43" s="31" t="str">
        <f t="shared" si="70"/>
        <v xml:space="preserve"> </v>
      </c>
      <c r="AJ43" s="31">
        <f t="shared" si="8"/>
        <v>1</v>
      </c>
    </row>
    <row r="44" spans="2:36" ht="16.5" customHeight="1" x14ac:dyDescent="0.2">
      <c r="B44" s="35" t="s">
        <v>2</v>
      </c>
      <c r="C44" s="239">
        <f>C43+1</f>
        <v>46106</v>
      </c>
      <c r="D44" s="17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 t="shared" si="60"/>
        <v>0.5</v>
      </c>
      <c r="L44" s="16">
        <f t="shared" si="61"/>
        <v>7.5</v>
      </c>
      <c r="M44" s="16" t="str">
        <f t="shared" si="62"/>
        <v>-</v>
      </c>
      <c r="N44" s="16" t="str">
        <f t="shared" si="34"/>
        <v>-</v>
      </c>
      <c r="O44" s="157">
        <f>Voreingabe!$I$10</f>
        <v>7.5</v>
      </c>
      <c r="P44" s="151">
        <f t="shared" si="58"/>
        <v>0</v>
      </c>
      <c r="Q44" s="151" t="str">
        <f t="shared" si="63"/>
        <v>-</v>
      </c>
      <c r="R44" s="153"/>
      <c r="S44" s="180"/>
      <c r="T44" s="154"/>
      <c r="U44" s="154"/>
      <c r="V44" s="154"/>
      <c r="W44" s="154"/>
      <c r="X44" s="155"/>
      <c r="Y44" s="155"/>
      <c r="Z44" s="156" t="str">
        <f t="shared" si="30"/>
        <v>Okay</v>
      </c>
      <c r="AA44" s="14"/>
      <c r="AB44" s="31">
        <f t="shared" si="64"/>
        <v>0</v>
      </c>
      <c r="AC44" s="32">
        <f t="shared" si="65"/>
        <v>17</v>
      </c>
      <c r="AD44" s="31" t="str">
        <f t="shared" si="66"/>
        <v>1</v>
      </c>
      <c r="AE44" s="31" t="str">
        <f t="shared" si="67"/>
        <v>1</v>
      </c>
      <c r="AF44" s="31" t="str">
        <f t="shared" si="68"/>
        <v>1</v>
      </c>
      <c r="AG44" s="31">
        <f t="shared" si="69"/>
        <v>3</v>
      </c>
      <c r="AI44" s="31" t="str">
        <f t="shared" si="70"/>
        <v xml:space="preserve"> </v>
      </c>
      <c r="AJ44" s="31">
        <f t="shared" si="8"/>
        <v>1</v>
      </c>
    </row>
    <row r="45" spans="2:36" ht="16.5" customHeight="1" x14ac:dyDescent="0.2">
      <c r="B45" s="35" t="s">
        <v>3</v>
      </c>
      <c r="C45" s="229">
        <f t="shared" ref="C45:C48" si="71">C44+1</f>
        <v>46107</v>
      </c>
      <c r="D45" s="17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si="60"/>
        <v>0.5</v>
      </c>
      <c r="L45" s="16">
        <f t="shared" si="61"/>
        <v>7.5</v>
      </c>
      <c r="M45" s="16" t="str">
        <f t="shared" si="62"/>
        <v>-</v>
      </c>
      <c r="N45" s="16" t="str">
        <f t="shared" ref="N45:N48" si="72">IF(L45&gt;6,IF(K45&lt;0.5,"Pause!","-"),"-")</f>
        <v>-</v>
      </c>
      <c r="O45" s="157">
        <f>Voreingabe!$I$11</f>
        <v>7.5</v>
      </c>
      <c r="P45" s="151">
        <f t="shared" si="58"/>
        <v>0</v>
      </c>
      <c r="Q45" s="151"/>
      <c r="R45" s="153"/>
      <c r="S45" s="180"/>
      <c r="T45" s="154"/>
      <c r="U45" s="154"/>
      <c r="V45" s="154"/>
      <c r="W45" s="154"/>
      <c r="X45" s="155"/>
      <c r="Y45" s="155"/>
      <c r="Z45" s="156" t="str">
        <f t="shared" si="30"/>
        <v>Okay</v>
      </c>
      <c r="AA45" s="14"/>
      <c r="AB45" s="31">
        <f t="shared" si="64"/>
        <v>0</v>
      </c>
      <c r="AC45" s="32">
        <f t="shared" si="65"/>
        <v>17</v>
      </c>
      <c r="AD45" s="31" t="str">
        <f t="shared" si="66"/>
        <v>1</v>
      </c>
      <c r="AE45" s="31" t="str">
        <f t="shared" si="67"/>
        <v>1</v>
      </c>
      <c r="AF45" s="31" t="str">
        <f t="shared" si="68"/>
        <v>1</v>
      </c>
      <c r="AG45" s="31">
        <f t="shared" si="69"/>
        <v>3</v>
      </c>
      <c r="AI45" s="31" t="str">
        <f t="shared" si="70"/>
        <v xml:space="preserve"> </v>
      </c>
      <c r="AJ45" s="31">
        <f t="shared" si="8"/>
        <v>1</v>
      </c>
    </row>
    <row r="46" spans="2:36" ht="16.5" customHeight="1" x14ac:dyDescent="0.2">
      <c r="B46" s="35" t="s">
        <v>5</v>
      </c>
      <c r="C46" s="229">
        <f t="shared" si="71"/>
        <v>46108</v>
      </c>
      <c r="D46" s="17"/>
      <c r="E46" s="44">
        <f>Voreingabe!$C$12</f>
        <v>9</v>
      </c>
      <c r="F46" s="44">
        <f>Voreingabe!$E$12</f>
        <v>12</v>
      </c>
      <c r="G46" s="44">
        <f>Voreingabe!$F$12</f>
        <v>12.5</v>
      </c>
      <c r="H46" s="44">
        <f>Voreingabe!$G$12</f>
        <v>0</v>
      </c>
      <c r="I46" s="44">
        <f>Voreingabe!$H$12</f>
        <v>0</v>
      </c>
      <c r="J46" s="44">
        <f>Voreingabe!$D$12</f>
        <v>16</v>
      </c>
      <c r="K46" s="115">
        <f t="shared" si="60"/>
        <v>0.5</v>
      </c>
      <c r="L46" s="16">
        <f t="shared" si="61"/>
        <v>6.5</v>
      </c>
      <c r="M46" s="16" t="str">
        <f t="shared" si="62"/>
        <v>-</v>
      </c>
      <c r="N46" s="16" t="str">
        <f t="shared" si="72"/>
        <v>-</v>
      </c>
      <c r="O46" s="157">
        <f>Voreingabe!$I$12</f>
        <v>6.5</v>
      </c>
      <c r="P46" s="151">
        <f t="shared" si="58"/>
        <v>0</v>
      </c>
      <c r="Q46" s="151" t="str">
        <f t="shared" ref="Q46" si="73">IF(AND((J46-19)&gt;2.99,(J46-E46)&gt;3,J46&gt;19),"JA","-")</f>
        <v>-</v>
      </c>
      <c r="R46" s="153"/>
      <c r="S46" s="180"/>
      <c r="T46" s="154"/>
      <c r="U46" s="154"/>
      <c r="V46" s="154"/>
      <c r="W46" s="154"/>
      <c r="X46" s="155"/>
      <c r="Y46" s="155"/>
      <c r="Z46" s="156" t="str">
        <f t="shared" si="30"/>
        <v>Okay</v>
      </c>
      <c r="AA46" s="14"/>
      <c r="AB46" s="31">
        <f t="shared" si="64"/>
        <v>0</v>
      </c>
      <c r="AC46" s="32">
        <f t="shared" si="65"/>
        <v>16</v>
      </c>
      <c r="AD46" s="31" t="str">
        <f t="shared" si="66"/>
        <v>1</v>
      </c>
      <c r="AE46" s="31" t="str">
        <f t="shared" si="67"/>
        <v>1</v>
      </c>
      <c r="AF46" s="31" t="str">
        <f t="shared" si="68"/>
        <v>1</v>
      </c>
      <c r="AG46" s="31">
        <f t="shared" si="69"/>
        <v>3</v>
      </c>
      <c r="AI46" s="31" t="str">
        <f t="shared" si="70"/>
        <v xml:space="preserve"> </v>
      </c>
      <c r="AJ46" s="31">
        <f t="shared" si="8"/>
        <v>1</v>
      </c>
    </row>
    <row r="47" spans="2:36" ht="16.5" customHeight="1" x14ac:dyDescent="0.2">
      <c r="B47" s="36" t="s">
        <v>6</v>
      </c>
      <c r="C47" s="229">
        <f t="shared" si="71"/>
        <v>46109</v>
      </c>
      <c r="D47" s="17"/>
      <c r="E47" s="44">
        <f>Voreingabe!$C$13</f>
        <v>0</v>
      </c>
      <c r="F47" s="44">
        <f>Voreingabe!$E$13</f>
        <v>0</v>
      </c>
      <c r="G47" s="44">
        <f>Voreingabe!$F$13</f>
        <v>0</v>
      </c>
      <c r="H47" s="44">
        <f>Voreingabe!$G$13</f>
        <v>0</v>
      </c>
      <c r="I47" s="44">
        <f>Voreingabe!$H$13</f>
        <v>0</v>
      </c>
      <c r="J47" s="44">
        <f>Voreingabe!$D$13</f>
        <v>0</v>
      </c>
      <c r="K47" s="115">
        <f t="shared" si="60"/>
        <v>0</v>
      </c>
      <c r="L47" s="16">
        <f t="shared" si="61"/>
        <v>0</v>
      </c>
      <c r="M47" s="16" t="str">
        <f t="shared" si="62"/>
        <v>-</v>
      </c>
      <c r="N47" s="16" t="str">
        <f t="shared" si="72"/>
        <v>-</v>
      </c>
      <c r="O47" s="157">
        <f>Voreingabe!$I$13</f>
        <v>0</v>
      </c>
      <c r="P47" s="151">
        <f t="shared" si="58"/>
        <v>0</v>
      </c>
      <c r="Q47" s="151"/>
      <c r="R47" s="153"/>
      <c r="S47" s="180"/>
      <c r="T47" s="154"/>
      <c r="U47" s="154"/>
      <c r="V47" s="154"/>
      <c r="W47" s="154"/>
      <c r="X47" s="155"/>
      <c r="Y47" s="155"/>
      <c r="Z47" s="156" t="str">
        <f t="shared" si="30"/>
        <v>Okay</v>
      </c>
      <c r="AA47" s="14"/>
      <c r="AB47" s="31">
        <f t="shared" si="64"/>
        <v>0</v>
      </c>
      <c r="AC47" s="32">
        <f t="shared" si="65"/>
        <v>0</v>
      </c>
      <c r="AD47" s="31" t="str">
        <f t="shared" si="66"/>
        <v>2</v>
      </c>
      <c r="AE47" s="31" t="str">
        <f t="shared" si="67"/>
        <v>1</v>
      </c>
      <c r="AF47" s="31" t="str">
        <f t="shared" si="68"/>
        <v>1</v>
      </c>
      <c r="AG47" s="31">
        <f t="shared" si="69"/>
        <v>4</v>
      </c>
      <c r="AI47" s="31" t="str">
        <f t="shared" si="70"/>
        <v xml:space="preserve"> </v>
      </c>
      <c r="AJ47" s="31" t="str">
        <f t="shared" si="8"/>
        <v xml:space="preserve"> </v>
      </c>
    </row>
    <row r="48" spans="2:36" ht="16.5" customHeight="1" thickBot="1" x14ac:dyDescent="0.25">
      <c r="B48" s="29" t="s">
        <v>7</v>
      </c>
      <c r="C48" s="231">
        <f t="shared" si="71"/>
        <v>46110</v>
      </c>
      <c r="D48" s="20"/>
      <c r="E48" s="44">
        <f>Voreingabe!$C$14</f>
        <v>0</v>
      </c>
      <c r="F48" s="44">
        <f>Voreingabe!$E$14</f>
        <v>0</v>
      </c>
      <c r="G48" s="44">
        <f>Voreingabe!$F$14</f>
        <v>0</v>
      </c>
      <c r="H48" s="44">
        <f>Voreingabe!$G$14</f>
        <v>0</v>
      </c>
      <c r="I48" s="44">
        <f>Voreingabe!$H$14</f>
        <v>0</v>
      </c>
      <c r="J48" s="44">
        <f>Voreingabe!$D$14</f>
        <v>0</v>
      </c>
      <c r="K48" s="115">
        <f t="shared" si="60"/>
        <v>0</v>
      </c>
      <c r="L48" s="16">
        <f t="shared" si="61"/>
        <v>0</v>
      </c>
      <c r="M48" s="16" t="str">
        <f t="shared" si="62"/>
        <v>-</v>
      </c>
      <c r="N48" s="16" t="str">
        <f t="shared" si="72"/>
        <v>-</v>
      </c>
      <c r="O48" s="157">
        <f>Voreingabe!$I$14</f>
        <v>0</v>
      </c>
      <c r="P48" s="151">
        <f t="shared" si="58"/>
        <v>0</v>
      </c>
      <c r="Q48" s="151"/>
      <c r="R48" s="153"/>
      <c r="S48" s="180"/>
      <c r="T48" s="154"/>
      <c r="U48" s="154"/>
      <c r="V48" s="154"/>
      <c r="W48" s="154"/>
      <c r="X48" s="155"/>
      <c r="Y48" s="155"/>
      <c r="Z48" s="156" t="str">
        <f t="shared" si="30"/>
        <v>Okay</v>
      </c>
      <c r="AA48" s="14"/>
      <c r="AB48" s="31">
        <f t="shared" si="64"/>
        <v>0</v>
      </c>
      <c r="AC48" s="32">
        <f t="shared" si="65"/>
        <v>0</v>
      </c>
      <c r="AD48" s="31" t="str">
        <f t="shared" si="66"/>
        <v>2</v>
      </c>
      <c r="AE48" s="31" t="str">
        <f t="shared" si="67"/>
        <v>1</v>
      </c>
      <c r="AF48" s="31" t="str">
        <f t="shared" si="68"/>
        <v>1</v>
      </c>
      <c r="AG48" s="31">
        <f t="shared" si="69"/>
        <v>4</v>
      </c>
      <c r="AI48" s="31" t="s">
        <v>84</v>
      </c>
      <c r="AJ48" s="31" t="str">
        <f t="shared" si="8"/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2"/>
      <c r="L49" s="101">
        <f>SUM(L42:L48)</f>
        <v>38.5</v>
      </c>
      <c r="M49" s="16" t="str">
        <f>IF(L49&gt;60,"§9 AZG! ","-")</f>
        <v>-</v>
      </c>
      <c r="N49" s="97"/>
      <c r="O49" s="158">
        <f>SUM(O42:O48)</f>
        <v>38.5</v>
      </c>
      <c r="P49" s="159">
        <f t="shared" si="58"/>
        <v>0</v>
      </c>
      <c r="Q49" s="160"/>
      <c r="R49" s="161">
        <f t="shared" ref="R49:Y49" si="74">SUM(R42:R48)</f>
        <v>0</v>
      </c>
      <c r="S49" s="161">
        <f t="shared" si="74"/>
        <v>0</v>
      </c>
      <c r="T49" s="163">
        <f t="shared" si="74"/>
        <v>0</v>
      </c>
      <c r="U49" s="161">
        <f t="shared" si="74"/>
        <v>0</v>
      </c>
      <c r="V49" s="163">
        <f t="shared" si="74"/>
        <v>0</v>
      </c>
      <c r="W49" s="163">
        <f t="shared" si="74"/>
        <v>0</v>
      </c>
      <c r="X49" s="163">
        <f t="shared" si="74"/>
        <v>0</v>
      </c>
      <c r="Y49" s="163">
        <f t="shared" si="74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39">
        <f>C48+1</f>
        <v>46111</v>
      </c>
      <c r="D50" s="27"/>
      <c r="E50" s="44">
        <f>Voreingabe!$C$8</f>
        <v>9</v>
      </c>
      <c r="F50" s="44">
        <f>Voreingabe!$E$8</f>
        <v>12</v>
      </c>
      <c r="G50" s="44">
        <f>Voreingabe!$F$8</f>
        <v>12.5</v>
      </c>
      <c r="H50" s="44">
        <f>Voreingabe!$G$8</f>
        <v>0</v>
      </c>
      <c r="I50" s="44">
        <f>Voreingabe!$H$8</f>
        <v>0</v>
      </c>
      <c r="J50" s="44">
        <f>Voreingabe!$D$8</f>
        <v>18</v>
      </c>
      <c r="K50" s="115">
        <f t="shared" ref="K50:K51" si="75">(G50-F50)+(I50-H50)</f>
        <v>0.5</v>
      </c>
      <c r="L50" s="16">
        <f t="shared" ref="L50:L51" si="76">+IF((J50-E50-K50)&gt;=0,(J50-E50-K50),(J50-(E50-24)-K50))</f>
        <v>8.5</v>
      </c>
      <c r="M50" s="16" t="str">
        <f t="shared" ref="M50:M51" si="77">IF(L50&gt;12,"§9 AZG! ","-")</f>
        <v>-</v>
      </c>
      <c r="N50" s="16" t="str">
        <f t="shared" ref="N50:N51" si="78">IF(L50&gt;6,IF(K50&lt;0.5,"Pause!","-"),"-")</f>
        <v>-</v>
      </c>
      <c r="O50" s="157">
        <f>Voreingabe!$I$8</f>
        <v>8.5</v>
      </c>
      <c r="P50" s="151">
        <f t="shared" ref="P50:P51" si="79">L50-O50</f>
        <v>0</v>
      </c>
      <c r="Q50" s="151"/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80">P50-T50-V50-W50-X50-Y50-R50-U50-S50</f>
        <v>0</v>
      </c>
      <c r="AC50" s="32">
        <f>IF(AND(J50&gt;=0.1,J50&lt;=12),J50+24,IF(J50&gt;=12,J50,0))</f>
        <v>18</v>
      </c>
      <c r="AD50" s="31" t="str">
        <f>IF(E50&gt;6.99,"1","2")</f>
        <v>1</v>
      </c>
      <c r="AE50" s="31" t="str">
        <f>IF(AC50&lt;18.99,"1","2")</f>
        <v>1</v>
      </c>
      <c r="AF50" s="31" t="str">
        <f>IF(AC50&gt;22,"2","1")</f>
        <v>1</v>
      </c>
      <c r="AG50" s="31">
        <f>AD50+AE50+AF50</f>
        <v>3</v>
      </c>
      <c r="AI50" s="31" t="str">
        <f t="shared" ref="AI50:AI55" si="81">IF(D50="U",1," ")</f>
        <v xml:space="preserve"> </v>
      </c>
      <c r="AJ50" s="31">
        <f>IF(L50&gt;0.5,1," ")</f>
        <v>1</v>
      </c>
    </row>
    <row r="51" spans="2:36" ht="16.5" customHeight="1" x14ac:dyDescent="0.2">
      <c r="B51" s="35" t="s">
        <v>4</v>
      </c>
      <c r="C51" s="239">
        <v>46112</v>
      </c>
      <c r="D51" s="17"/>
      <c r="E51" s="44">
        <f>Voreingabe!$C$9</f>
        <v>9</v>
      </c>
      <c r="F51" s="44">
        <f>Voreingabe!$E$9</f>
        <v>12</v>
      </c>
      <c r="G51" s="44">
        <f>Voreingabe!$F$9</f>
        <v>12.5</v>
      </c>
      <c r="H51" s="44">
        <f>Voreingabe!$G$9</f>
        <v>0</v>
      </c>
      <c r="I51" s="44">
        <f>Voreingabe!$H$9</f>
        <v>0</v>
      </c>
      <c r="J51" s="44">
        <f>Voreingabe!$D$9</f>
        <v>18</v>
      </c>
      <c r="K51" s="115">
        <f t="shared" si="75"/>
        <v>0.5</v>
      </c>
      <c r="L51" s="16">
        <f t="shared" si="76"/>
        <v>8.5</v>
      </c>
      <c r="M51" s="16" t="str">
        <f t="shared" si="77"/>
        <v>-</v>
      </c>
      <c r="N51" s="16" t="str">
        <f t="shared" si="78"/>
        <v>-</v>
      </c>
      <c r="O51" s="157">
        <f>Voreingabe!$I$9</f>
        <v>8.5</v>
      </c>
      <c r="P51" s="151">
        <f t="shared" si="79"/>
        <v>0</v>
      </c>
      <c r="Q51" s="151" t="str">
        <f t="shared" ref="Q51" si="82">IF(AND((J51-19)&gt;2.99,(J51-E51)&gt;3,J51&gt;19),"JA","-")</f>
        <v>-</v>
      </c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3">IF(AB51=0,"Okay","Fehler")</f>
        <v>Okay</v>
      </c>
      <c r="AA51" s="14"/>
      <c r="AB51" s="31">
        <f t="shared" si="80"/>
        <v>0</v>
      </c>
      <c r="AC51" s="32">
        <f t="shared" ref="AC51:AC56" si="84">IF(AND(J51&gt;=0.1,J51&lt;=12),J51+24,IF(J51&gt;=12,J51,0))</f>
        <v>18</v>
      </c>
      <c r="AD51" s="31" t="str">
        <f t="shared" ref="AD51:AD56" si="85">IF(E51&gt;6.99,"1","2")</f>
        <v>1</v>
      </c>
      <c r="AE51" s="31" t="str">
        <f t="shared" ref="AE51:AE56" si="86">IF(AC51&lt;18.99,"1","2")</f>
        <v>1</v>
      </c>
      <c r="AF51" s="31" t="str">
        <f t="shared" ref="AF51:AF56" si="87">IF(AC51&gt;22,"2","1")</f>
        <v>1</v>
      </c>
      <c r="AG51" s="31">
        <f t="shared" ref="AG51:AG56" si="88">AD51+AE51+AF51</f>
        <v>3</v>
      </c>
      <c r="AI51" s="31" t="str">
        <f t="shared" si="81"/>
        <v xml:space="preserve"> </v>
      </c>
      <c r="AJ51" s="31">
        <f t="shared" si="8"/>
        <v>1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1"/>
      <c r="R52" s="153"/>
      <c r="S52" s="180"/>
      <c r="T52" s="154"/>
      <c r="U52" s="154"/>
      <c r="V52" s="154"/>
      <c r="W52" s="154"/>
      <c r="X52" s="155"/>
      <c r="Y52" s="155"/>
      <c r="Z52" s="156" t="str">
        <f t="shared" si="83"/>
        <v>Okay</v>
      </c>
      <c r="AA52" s="14"/>
      <c r="AB52" s="31">
        <f t="shared" si="80"/>
        <v>0</v>
      </c>
      <c r="AC52" s="32">
        <f t="shared" si="84"/>
        <v>0</v>
      </c>
      <c r="AD52" s="31" t="str">
        <f t="shared" si="85"/>
        <v>2</v>
      </c>
      <c r="AE52" s="31" t="str">
        <f t="shared" si="86"/>
        <v>1</v>
      </c>
      <c r="AF52" s="31" t="str">
        <f t="shared" si="87"/>
        <v>1</v>
      </c>
      <c r="AG52" s="31">
        <f t="shared" si="88"/>
        <v>4</v>
      </c>
      <c r="AI52" s="31" t="str">
        <f t="shared" si="81"/>
        <v xml:space="preserve"> </v>
      </c>
      <c r="AJ52" s="31" t="str">
        <f t="shared" si="8"/>
        <v xml:space="preserve"> </v>
      </c>
    </row>
    <row r="53" spans="2:36" ht="16.5" customHeight="1" x14ac:dyDescent="0.2">
      <c r="B53" s="35" t="s">
        <v>3</v>
      </c>
      <c r="C53" s="229"/>
      <c r="D53" s="17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3"/>
        <v>Okay</v>
      </c>
      <c r="AA53" s="14"/>
      <c r="AB53" s="31">
        <f t="shared" si="80"/>
        <v>0</v>
      </c>
      <c r="AC53" s="32">
        <f t="shared" si="84"/>
        <v>0</v>
      </c>
      <c r="AD53" s="31" t="str">
        <f t="shared" si="85"/>
        <v>2</v>
      </c>
      <c r="AE53" s="31" t="str">
        <f t="shared" si="86"/>
        <v>1</v>
      </c>
      <c r="AF53" s="31" t="str">
        <f t="shared" si="87"/>
        <v>1</v>
      </c>
      <c r="AG53" s="31">
        <f t="shared" si="88"/>
        <v>4</v>
      </c>
      <c r="AI53" s="31" t="str">
        <f t="shared" si="81"/>
        <v xml:space="preserve"> </v>
      </c>
      <c r="AJ53" s="31" t="str">
        <f t="shared" si="8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3"/>
        <v>Okay</v>
      </c>
      <c r="AA54" s="14"/>
      <c r="AB54" s="31">
        <f t="shared" si="80"/>
        <v>0</v>
      </c>
      <c r="AC54" s="32">
        <f t="shared" si="84"/>
        <v>0</v>
      </c>
      <c r="AD54" s="31" t="str">
        <f t="shared" si="85"/>
        <v>2</v>
      </c>
      <c r="AE54" s="31" t="str">
        <f t="shared" si="86"/>
        <v>1</v>
      </c>
      <c r="AF54" s="31" t="str">
        <f t="shared" si="87"/>
        <v>1</v>
      </c>
      <c r="AG54" s="31">
        <f t="shared" si="88"/>
        <v>4</v>
      </c>
      <c r="AI54" s="31" t="str">
        <f t="shared" si="81"/>
        <v xml:space="preserve"> </v>
      </c>
      <c r="AJ54" s="31" t="str">
        <f t="shared" si="8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3"/>
        <v>Okay</v>
      </c>
      <c r="AA55" s="14"/>
      <c r="AB55" s="31">
        <f t="shared" si="80"/>
        <v>0</v>
      </c>
      <c r="AC55" s="32">
        <f t="shared" si="84"/>
        <v>0</v>
      </c>
      <c r="AD55" s="31" t="str">
        <f t="shared" si="85"/>
        <v>2</v>
      </c>
      <c r="AE55" s="31" t="str">
        <f t="shared" si="86"/>
        <v>1</v>
      </c>
      <c r="AF55" s="31" t="str">
        <f t="shared" si="87"/>
        <v>1</v>
      </c>
      <c r="AG55" s="31">
        <f t="shared" si="88"/>
        <v>4</v>
      </c>
      <c r="AI55" s="31" t="str">
        <f t="shared" si="81"/>
        <v xml:space="preserve"> </v>
      </c>
      <c r="AJ55" s="31" t="str">
        <f t="shared" si="8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3"/>
        <v>Okay</v>
      </c>
      <c r="AA56" s="14"/>
      <c r="AB56" s="31">
        <f t="shared" si="80"/>
        <v>0</v>
      </c>
      <c r="AC56" s="32">
        <f t="shared" si="84"/>
        <v>0</v>
      </c>
      <c r="AD56" s="31" t="str">
        <f t="shared" si="85"/>
        <v>2</v>
      </c>
      <c r="AE56" s="31" t="str">
        <f t="shared" si="86"/>
        <v>1</v>
      </c>
      <c r="AF56" s="31" t="str">
        <f t="shared" si="87"/>
        <v>1</v>
      </c>
      <c r="AG56" s="31">
        <f t="shared" si="88"/>
        <v>4</v>
      </c>
      <c r="AI56" s="31" t="s">
        <v>84</v>
      </c>
      <c r="AJ56" s="31" t="str">
        <f t="shared" si="8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2"/>
      <c r="L57" s="118">
        <f>SUM(L50:L56)</f>
        <v>17</v>
      </c>
      <c r="M57" s="16" t="str">
        <f>IF(L57&gt;60,"§9 AZG! ","-")</f>
        <v>-</v>
      </c>
      <c r="N57" s="16"/>
      <c r="O57" s="165">
        <f>SUM(O50:O56)</f>
        <v>17</v>
      </c>
      <c r="P57" s="166">
        <f>L57-O57</f>
        <v>0</v>
      </c>
      <c r="Q57" s="167"/>
      <c r="R57" s="161">
        <f t="shared" ref="R57:Y57" si="89">SUM(R50:R56)</f>
        <v>0</v>
      </c>
      <c r="S57" s="161">
        <f t="shared" si="89"/>
        <v>0</v>
      </c>
      <c r="T57" s="161">
        <f t="shared" si="89"/>
        <v>0</v>
      </c>
      <c r="U57" s="161">
        <f t="shared" si="89"/>
        <v>0</v>
      </c>
      <c r="V57" s="161">
        <f t="shared" si="89"/>
        <v>0</v>
      </c>
      <c r="W57" s="161">
        <f t="shared" si="89"/>
        <v>0</v>
      </c>
      <c r="X57" s="161">
        <f t="shared" si="89"/>
        <v>0</v>
      </c>
      <c r="Y57" s="161">
        <f t="shared" si="89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171</v>
      </c>
      <c r="M58" s="245" t="str">
        <f>IF((L58/D59)&gt;9.6,"Achtung: WHAZ","")</f>
        <v/>
      </c>
      <c r="N58" s="8"/>
      <c r="O58" s="119">
        <f>O17+O25+O33+O41+O49+O57</f>
        <v>171</v>
      </c>
      <c r="P58" s="123">
        <f>P17+P25+P33+P41+P49+P57</f>
        <v>0</v>
      </c>
      <c r="Q58" s="124"/>
      <c r="R58" s="121">
        <f>R17+R25+R33+R41+R49+R57+R9</f>
        <v>0</v>
      </c>
      <c r="S58" s="183">
        <f>S17+S25+S33+S41+S49+S57+S9</f>
        <v>0</v>
      </c>
      <c r="T58" s="42">
        <f t="shared" ref="T58:Y58" si="90">T17+T25+T33+T41+T49+T57+T9</f>
        <v>0</v>
      </c>
      <c r="U58" s="42">
        <f t="shared" si="90"/>
        <v>0</v>
      </c>
      <c r="V58" s="42">
        <f t="shared" si="90"/>
        <v>0</v>
      </c>
      <c r="W58" s="42">
        <f t="shared" si="90"/>
        <v>0</v>
      </c>
      <c r="X58" s="77">
        <f t="shared" si="90"/>
        <v>0</v>
      </c>
      <c r="Y58" s="77">
        <f t="shared" si="90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22</v>
      </c>
    </row>
    <row r="59" spans="2:36" ht="16.5" customHeight="1" thickBot="1" x14ac:dyDescent="0.25">
      <c r="B59" s="80" t="s">
        <v>113</v>
      </c>
      <c r="C59" s="126"/>
      <c r="D59" s="128">
        <f>+AJ58</f>
        <v>22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3.5" thickBot="1" x14ac:dyDescent="0.25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3.5" thickBot="1" x14ac:dyDescent="0.25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8">
        <f t="shared" ref="R63:Y63" si="91">R58+R60-R62</f>
        <v>0</v>
      </c>
      <c r="S63" s="189">
        <f t="shared" si="91"/>
        <v>0</v>
      </c>
      <c r="T63" s="193">
        <f t="shared" si="91"/>
        <v>0</v>
      </c>
      <c r="U63" s="193">
        <f t="shared" si="91"/>
        <v>0</v>
      </c>
      <c r="V63" s="193">
        <f t="shared" si="91"/>
        <v>0</v>
      </c>
      <c r="W63" s="193">
        <f t="shared" si="91"/>
        <v>0</v>
      </c>
      <c r="X63" s="194">
        <f t="shared" si="91"/>
        <v>0</v>
      </c>
      <c r="Y63" s="194">
        <f t="shared" si="91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67"/>
  <sheetViews>
    <sheetView topLeftCell="A10" zoomScale="75" zoomScaleNormal="100" workbookViewId="0">
      <selection activeCell="D15" sqref="D15"/>
    </sheetView>
  </sheetViews>
  <sheetFormatPr baseColWidth="10" defaultColWidth="11.42578125" defaultRowHeight="12" x14ac:dyDescent="0.2"/>
  <cols>
    <col min="1" max="1" width="7.85546875" style="1" customWidth="1"/>
    <col min="2" max="2" width="12" style="1" customWidth="1"/>
    <col min="3" max="3" width="14.28515625" style="225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855468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6" width="11.42578125" style="31" hidden="1" customWidth="1"/>
    <col min="37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222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22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223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A3" s="11"/>
    </row>
    <row r="4" spans="1:36" ht="15.75" x14ac:dyDescent="0.2">
      <c r="A4" s="4"/>
      <c r="B4" s="70" t="s">
        <v>16</v>
      </c>
      <c r="C4" s="224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224" t="s">
        <v>60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6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227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März!R63</f>
        <v>0</v>
      </c>
      <c r="S9" s="206">
        <f>März!S63</f>
        <v>0</v>
      </c>
      <c r="T9" s="169">
        <f>März!T63</f>
        <v>0</v>
      </c>
      <c r="U9" s="169">
        <f>März!U63</f>
        <v>0</v>
      </c>
      <c r="V9" s="169">
        <f>März!V63</f>
        <v>0</v>
      </c>
      <c r="W9" s="169">
        <f>März!W63</f>
        <v>0</v>
      </c>
      <c r="X9" s="170">
        <f>März!X63</f>
        <v>0</v>
      </c>
      <c r="Y9" s="171">
        <f>März!Y63</f>
        <v>0</v>
      </c>
      <c r="Z9" s="150"/>
      <c r="AA9" s="110"/>
    </row>
    <row r="10" spans="1:36" ht="16.5" customHeight="1" x14ac:dyDescent="0.2">
      <c r="B10" s="35" t="s">
        <v>1</v>
      </c>
      <c r="C10" s="228"/>
      <c r="D10" s="52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1" t="str">
        <f t="shared" ref="Q10:Q16" si="0">IF(AND((J10-19)&gt;2.99,(J10-E10)&gt;3,J10&gt;19),"JA","-")</f>
        <v>-</v>
      </c>
      <c r="R10" s="172"/>
      <c r="S10" s="182"/>
      <c r="T10" s="173"/>
      <c r="U10" s="173"/>
      <c r="V10" s="173"/>
      <c r="W10" s="173"/>
      <c r="X10" s="174"/>
      <c r="Y10" s="174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1">IF(AND(J10&gt;=0.1,J10&lt;=12),J10+24,IF(J10&gt;=12,J10,0))</f>
        <v>0</v>
      </c>
      <c r="AD10" s="31" t="str">
        <f t="shared" ref="AD10:AD16" si="2">IF(E10&gt;6.99,"1","2")</f>
        <v>2</v>
      </c>
      <c r="AE10" s="31" t="str">
        <f t="shared" ref="AE10:AE16" si="3">IF(AC10&lt;18.99,"1","2")</f>
        <v>1</v>
      </c>
      <c r="AF10" s="31" t="str">
        <f t="shared" ref="AF10:AF16" si="4">IF(AC10&gt;22,"2","1")</f>
        <v>1</v>
      </c>
      <c r="AG10" s="31">
        <f t="shared" ref="AG10:AG16" si="5">AD10+AE10+AF10</f>
        <v>4</v>
      </c>
      <c r="AI10" s="31" t="str">
        <f t="shared" ref="AI10:AI15" si="6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29"/>
      <c r="D11" s="17"/>
      <c r="E11" s="44"/>
      <c r="F11" s="44"/>
      <c r="G11" s="44"/>
      <c r="H11" s="44"/>
      <c r="I11" s="44"/>
      <c r="J11" s="44"/>
      <c r="K11" s="115"/>
      <c r="L11" s="16"/>
      <c r="M11" s="16"/>
      <c r="N11" s="16"/>
      <c r="O11" s="157"/>
      <c r="P11" s="151"/>
      <c r="Q11" s="151" t="str">
        <f t="shared" si="0"/>
        <v>-</v>
      </c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48" si="7">IF(AB11=0,"Okay","Fehler")</f>
        <v>Okay</v>
      </c>
      <c r="AA11" s="14"/>
      <c r="AB11" s="31">
        <f t="shared" ref="AB11:AB16" si="8">P11-T11-V11-W11-X11-Y11-R11-U11-S11</f>
        <v>0</v>
      </c>
      <c r="AC11" s="32">
        <f t="shared" si="1"/>
        <v>0</v>
      </c>
      <c r="AD11" s="31" t="str">
        <f t="shared" si="2"/>
        <v>2</v>
      </c>
      <c r="AE11" s="31" t="str">
        <f t="shared" si="3"/>
        <v>1</v>
      </c>
      <c r="AF11" s="31" t="str">
        <f t="shared" si="4"/>
        <v>1</v>
      </c>
      <c r="AG11" s="31">
        <f t="shared" si="5"/>
        <v>4</v>
      </c>
      <c r="AI11" s="31" t="str">
        <f t="shared" si="6"/>
        <v xml:space="preserve"> </v>
      </c>
      <c r="AJ11" s="31" t="str">
        <f t="shared" ref="AJ11:AJ56" si="9">IF(L11&gt;0.5,1," ")</f>
        <v xml:space="preserve"> </v>
      </c>
    </row>
    <row r="12" spans="1:36" ht="16.5" customHeight="1" x14ac:dyDescent="0.2">
      <c r="B12" s="35" t="s">
        <v>2</v>
      </c>
      <c r="C12" s="229">
        <v>46113</v>
      </c>
      <c r="D12" s="17"/>
      <c r="E12" s="44">
        <f>Voreingabe!$C$10</f>
        <v>9</v>
      </c>
      <c r="F12" s="44">
        <f>Voreingabe!$E$10</f>
        <v>12</v>
      </c>
      <c r="G12" s="44">
        <f>Voreingabe!$F$10</f>
        <v>12.5</v>
      </c>
      <c r="H12" s="44">
        <f>Voreingabe!$G$10</f>
        <v>0</v>
      </c>
      <c r="I12" s="44">
        <f>Voreingabe!$H$10</f>
        <v>0</v>
      </c>
      <c r="J12" s="44">
        <f>Voreingabe!$D$10</f>
        <v>17</v>
      </c>
      <c r="K12" s="115">
        <f t="shared" ref="K12:K16" si="10">(G12-F12)+(I12-H12)</f>
        <v>0.5</v>
      </c>
      <c r="L12" s="16">
        <f t="shared" ref="L12:L16" si="11">+IF((J12-E12-K12)&gt;=0,(J12-E12-K12),(J12-(E12-24)-K12))</f>
        <v>7.5</v>
      </c>
      <c r="M12" s="16" t="str">
        <f t="shared" ref="M12:M16" si="12">IF(L12&gt;12,"§9 AZG! ","-")</f>
        <v>-</v>
      </c>
      <c r="N12" s="16" t="str">
        <f t="shared" ref="N12:N16" si="13">IF(L12&gt;6,IF(K12&lt;0.5,"Pause!","-"),"-")</f>
        <v>-</v>
      </c>
      <c r="O12" s="157">
        <f>Voreingabe!$I$10</f>
        <v>7.5</v>
      </c>
      <c r="P12" s="151">
        <f t="shared" ref="P12:P16" si="14">L12-O12</f>
        <v>0</v>
      </c>
      <c r="Q12" s="151" t="str">
        <f t="shared" si="0"/>
        <v>-</v>
      </c>
      <c r="R12" s="153"/>
      <c r="S12" s="180"/>
      <c r="T12" s="154"/>
      <c r="U12" s="154"/>
      <c r="V12" s="154"/>
      <c r="W12" s="154"/>
      <c r="X12" s="155"/>
      <c r="Y12" s="155"/>
      <c r="Z12" s="156" t="str">
        <f t="shared" si="7"/>
        <v>Okay</v>
      </c>
      <c r="AA12" s="14"/>
      <c r="AB12" s="31">
        <f t="shared" si="8"/>
        <v>0</v>
      </c>
      <c r="AC12" s="32">
        <f t="shared" si="1"/>
        <v>17</v>
      </c>
      <c r="AD12" s="31" t="str">
        <f t="shared" si="2"/>
        <v>1</v>
      </c>
      <c r="AE12" s="31" t="str">
        <f t="shared" si="3"/>
        <v>1</v>
      </c>
      <c r="AF12" s="31" t="str">
        <f t="shared" si="4"/>
        <v>1</v>
      </c>
      <c r="AG12" s="31">
        <f t="shared" si="5"/>
        <v>3</v>
      </c>
      <c r="AI12" s="31" t="str">
        <f t="shared" si="6"/>
        <v xml:space="preserve"> </v>
      </c>
      <c r="AJ12" s="31">
        <f t="shared" si="9"/>
        <v>1</v>
      </c>
    </row>
    <row r="13" spans="1:36" ht="16.5" customHeight="1" x14ac:dyDescent="0.2">
      <c r="B13" s="35" t="s">
        <v>3</v>
      </c>
      <c r="C13" s="229">
        <f t="shared" ref="C13:C16" si="15">C12+1</f>
        <v>46114</v>
      </c>
      <c r="D13" s="17"/>
      <c r="E13" s="44">
        <f>Voreingabe!$C$11</f>
        <v>9</v>
      </c>
      <c r="F13" s="44">
        <f>Voreingabe!$E$11</f>
        <v>12</v>
      </c>
      <c r="G13" s="44">
        <f>Voreingabe!$F$11</f>
        <v>12.5</v>
      </c>
      <c r="H13" s="44">
        <f>Voreingabe!$G$11</f>
        <v>0</v>
      </c>
      <c r="I13" s="44">
        <f>Voreingabe!$H$11</f>
        <v>0</v>
      </c>
      <c r="J13" s="44">
        <f>Voreingabe!$D$11</f>
        <v>17</v>
      </c>
      <c r="K13" s="115">
        <f t="shared" si="10"/>
        <v>0.5</v>
      </c>
      <c r="L13" s="16">
        <f t="shared" si="11"/>
        <v>7.5</v>
      </c>
      <c r="M13" s="16" t="str">
        <f t="shared" si="12"/>
        <v>-</v>
      </c>
      <c r="N13" s="16" t="str">
        <f t="shared" si="13"/>
        <v>-</v>
      </c>
      <c r="O13" s="157">
        <f>Voreingabe!$I$11</f>
        <v>7.5</v>
      </c>
      <c r="P13" s="151">
        <f t="shared" si="14"/>
        <v>0</v>
      </c>
      <c r="Q13" s="151" t="str">
        <f t="shared" si="0"/>
        <v>-</v>
      </c>
      <c r="R13" s="153"/>
      <c r="S13" s="180"/>
      <c r="T13" s="154"/>
      <c r="U13" s="154"/>
      <c r="V13" s="154"/>
      <c r="W13" s="154"/>
      <c r="X13" s="155"/>
      <c r="Y13" s="155"/>
      <c r="Z13" s="156" t="str">
        <f t="shared" si="7"/>
        <v>Okay</v>
      </c>
      <c r="AA13" s="14"/>
      <c r="AB13" s="31">
        <f t="shared" si="8"/>
        <v>0</v>
      </c>
      <c r="AC13" s="32">
        <f t="shared" si="1"/>
        <v>17</v>
      </c>
      <c r="AD13" s="31" t="str">
        <f t="shared" si="2"/>
        <v>1</v>
      </c>
      <c r="AE13" s="31" t="str">
        <f t="shared" si="3"/>
        <v>1</v>
      </c>
      <c r="AF13" s="31" t="str">
        <f t="shared" si="4"/>
        <v>1</v>
      </c>
      <c r="AG13" s="31">
        <f t="shared" si="5"/>
        <v>3</v>
      </c>
      <c r="AI13" s="31" t="str">
        <f t="shared" si="6"/>
        <v xml:space="preserve"> </v>
      </c>
      <c r="AJ13" s="31">
        <f t="shared" si="9"/>
        <v>1</v>
      </c>
    </row>
    <row r="14" spans="1:36" ht="16.5" customHeight="1" x14ac:dyDescent="0.2">
      <c r="B14" s="35" t="s">
        <v>5</v>
      </c>
      <c r="C14" s="229">
        <f t="shared" si="15"/>
        <v>46115</v>
      </c>
      <c r="D14" s="17" t="s">
        <v>182</v>
      </c>
      <c r="E14" s="44">
        <f>Voreingabe!$C$12</f>
        <v>9</v>
      </c>
      <c r="F14" s="44">
        <f>Voreingabe!$E$12</f>
        <v>12</v>
      </c>
      <c r="G14" s="44">
        <f>Voreingabe!$F$12</f>
        <v>12.5</v>
      </c>
      <c r="H14" s="44">
        <f>Voreingabe!$G$12</f>
        <v>0</v>
      </c>
      <c r="I14" s="44">
        <f>Voreingabe!$H$12</f>
        <v>0</v>
      </c>
      <c r="J14" s="44">
        <f>Voreingabe!$D$12</f>
        <v>16</v>
      </c>
      <c r="K14" s="115">
        <f t="shared" si="10"/>
        <v>0.5</v>
      </c>
      <c r="L14" s="16">
        <f t="shared" si="11"/>
        <v>6.5</v>
      </c>
      <c r="M14" s="16" t="str">
        <f t="shared" si="12"/>
        <v>-</v>
      </c>
      <c r="N14" s="16" t="str">
        <f t="shared" si="13"/>
        <v>-</v>
      </c>
      <c r="O14" s="157">
        <f>Voreingabe!$I$12</f>
        <v>6.5</v>
      </c>
      <c r="P14" s="151">
        <f t="shared" si="14"/>
        <v>0</v>
      </c>
      <c r="Q14" s="151" t="str">
        <f t="shared" si="0"/>
        <v>-</v>
      </c>
      <c r="R14" s="153"/>
      <c r="S14" s="180"/>
      <c r="T14" s="154"/>
      <c r="U14" s="154"/>
      <c r="V14" s="154"/>
      <c r="W14" s="154"/>
      <c r="X14" s="155"/>
      <c r="Y14" s="155"/>
      <c r="Z14" s="156" t="str">
        <f t="shared" si="7"/>
        <v>Okay</v>
      </c>
      <c r="AA14" s="14"/>
      <c r="AB14" s="31">
        <f t="shared" si="8"/>
        <v>0</v>
      </c>
      <c r="AC14" s="32">
        <f t="shared" si="1"/>
        <v>16</v>
      </c>
      <c r="AD14" s="31" t="str">
        <f t="shared" si="2"/>
        <v>1</v>
      </c>
      <c r="AE14" s="31" t="str">
        <f t="shared" si="3"/>
        <v>1</v>
      </c>
      <c r="AF14" s="31" t="str">
        <f t="shared" si="4"/>
        <v>1</v>
      </c>
      <c r="AG14" s="31">
        <f t="shared" si="5"/>
        <v>3</v>
      </c>
      <c r="AI14" s="31" t="str">
        <f t="shared" si="6"/>
        <v xml:space="preserve"> </v>
      </c>
      <c r="AJ14" s="31">
        <f t="shared" si="9"/>
        <v>1</v>
      </c>
    </row>
    <row r="15" spans="1:36" ht="16.5" customHeight="1" x14ac:dyDescent="0.2">
      <c r="B15" s="36" t="s">
        <v>6</v>
      </c>
      <c r="C15" s="229">
        <f t="shared" si="15"/>
        <v>46116</v>
      </c>
      <c r="D15" s="17"/>
      <c r="E15" s="44">
        <f>Voreingabe!$C$13</f>
        <v>0</v>
      </c>
      <c r="F15" s="44">
        <f>Voreingabe!$E$13</f>
        <v>0</v>
      </c>
      <c r="G15" s="44">
        <f>Voreingabe!$F$13</f>
        <v>0</v>
      </c>
      <c r="H15" s="44">
        <f>Voreingabe!$G$13</f>
        <v>0</v>
      </c>
      <c r="I15" s="44">
        <f>Voreingabe!$H$13</f>
        <v>0</v>
      </c>
      <c r="J15" s="44">
        <f>Voreingabe!$D$13</f>
        <v>0</v>
      </c>
      <c r="K15" s="115">
        <f t="shared" si="10"/>
        <v>0</v>
      </c>
      <c r="L15" s="16">
        <f t="shared" si="11"/>
        <v>0</v>
      </c>
      <c r="M15" s="16" t="str">
        <f t="shared" si="12"/>
        <v>-</v>
      </c>
      <c r="N15" s="16" t="str">
        <f t="shared" si="13"/>
        <v>-</v>
      </c>
      <c r="O15" s="157">
        <f>Voreingabe!$I$13</f>
        <v>0</v>
      </c>
      <c r="P15" s="151">
        <f t="shared" si="14"/>
        <v>0</v>
      </c>
      <c r="Q15" s="151" t="str">
        <f t="shared" si="0"/>
        <v>-</v>
      </c>
      <c r="R15" s="153"/>
      <c r="S15" s="180"/>
      <c r="T15" s="154"/>
      <c r="U15" s="154"/>
      <c r="V15" s="154"/>
      <c r="W15" s="154"/>
      <c r="X15" s="155"/>
      <c r="Y15" s="155"/>
      <c r="Z15" s="156" t="str">
        <f t="shared" si="7"/>
        <v>Okay</v>
      </c>
      <c r="AA15" s="14"/>
      <c r="AB15" s="31">
        <f t="shared" si="8"/>
        <v>0</v>
      </c>
      <c r="AC15" s="32">
        <f t="shared" si="1"/>
        <v>0</v>
      </c>
      <c r="AD15" s="31" t="str">
        <f t="shared" si="2"/>
        <v>2</v>
      </c>
      <c r="AE15" s="31" t="str">
        <f t="shared" si="3"/>
        <v>1</v>
      </c>
      <c r="AF15" s="31" t="str">
        <f t="shared" si="4"/>
        <v>1</v>
      </c>
      <c r="AG15" s="31">
        <f t="shared" si="5"/>
        <v>4</v>
      </c>
      <c r="AI15" s="31" t="str">
        <f t="shared" si="6"/>
        <v xml:space="preserve"> </v>
      </c>
      <c r="AJ15" s="31" t="str">
        <f t="shared" si="9"/>
        <v xml:space="preserve"> </v>
      </c>
    </row>
    <row r="16" spans="1:36" ht="16.5" customHeight="1" thickBot="1" x14ac:dyDescent="0.25">
      <c r="B16" s="29" t="s">
        <v>7</v>
      </c>
      <c r="C16" s="228">
        <f t="shared" si="15"/>
        <v>46117</v>
      </c>
      <c r="D16" s="52" t="s">
        <v>181</v>
      </c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si="10"/>
        <v>0</v>
      </c>
      <c r="L16" s="16">
        <f t="shared" si="11"/>
        <v>0</v>
      </c>
      <c r="M16" s="16" t="str">
        <f t="shared" si="12"/>
        <v>-</v>
      </c>
      <c r="N16" s="16" t="str">
        <f t="shared" si="13"/>
        <v>-</v>
      </c>
      <c r="O16" s="157">
        <f>Voreingabe!$I$14</f>
        <v>0</v>
      </c>
      <c r="P16" s="151">
        <f t="shared" si="14"/>
        <v>0</v>
      </c>
      <c r="Q16" s="151" t="str">
        <f t="shared" si="0"/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7"/>
        <v>Okay</v>
      </c>
      <c r="AA16" s="14"/>
      <c r="AB16" s="31">
        <f t="shared" si="8"/>
        <v>0</v>
      </c>
      <c r="AC16" s="32">
        <f t="shared" si="1"/>
        <v>0</v>
      </c>
      <c r="AD16" s="31" t="str">
        <f t="shared" si="2"/>
        <v>2</v>
      </c>
      <c r="AE16" s="31" t="str">
        <f t="shared" si="3"/>
        <v>1</v>
      </c>
      <c r="AF16" s="31" t="str">
        <f t="shared" si="4"/>
        <v>1</v>
      </c>
      <c r="AG16" s="31">
        <f t="shared" si="5"/>
        <v>4</v>
      </c>
      <c r="AI16" s="31" t="s">
        <v>84</v>
      </c>
      <c r="AJ16" s="31" t="str">
        <f t="shared" si="9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21.5</v>
      </c>
      <c r="M17" s="16" t="str">
        <f>IF(L17&gt;60,"§9 AZG! ","-")</f>
        <v>-</v>
      </c>
      <c r="N17" s="97"/>
      <c r="O17" s="158">
        <f>SUM(O10:O16)</f>
        <v>21.5</v>
      </c>
      <c r="P17" s="159">
        <f t="shared" ref="P17:P18" si="16"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7">SUM(T10:T16)</f>
        <v>0</v>
      </c>
      <c r="U17" s="161">
        <f t="shared" si="17"/>
        <v>0</v>
      </c>
      <c r="V17" s="161">
        <f t="shared" si="17"/>
        <v>0</v>
      </c>
      <c r="W17" s="161">
        <f t="shared" si="17"/>
        <v>0</v>
      </c>
      <c r="X17" s="161">
        <f t="shared" si="17"/>
        <v>0</v>
      </c>
      <c r="Y17" s="161">
        <f t="shared" si="17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40">
        <f>C16+1</f>
        <v>46118</v>
      </c>
      <c r="D18" s="207" t="s">
        <v>42</v>
      </c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8">(G18-F18)+(I18-H18)</f>
        <v>0.5</v>
      </c>
      <c r="L18" s="16">
        <f t="shared" ref="L18:L43" si="19">+IF((J18-E18-K18)&gt;=0,(J18-E18-K18),(J18-(E18-24)-K18))</f>
        <v>8.5</v>
      </c>
      <c r="M18" s="16" t="str">
        <f t="shared" ref="M18:M24" si="20">IF(L18&gt;12,"§9 AZG! ","-")</f>
        <v>-</v>
      </c>
      <c r="N18" s="16" t="str">
        <f t="shared" ref="N18:N24" si="21">IF(L18&gt;6,IF(K18&lt;0.5,"Pause!","-"),"-")</f>
        <v>-</v>
      </c>
      <c r="O18" s="157">
        <f>Voreingabe!$I$8</f>
        <v>8.5</v>
      </c>
      <c r="P18" s="151">
        <f t="shared" si="16"/>
        <v>0</v>
      </c>
      <c r="Q18" s="151" t="str">
        <f t="shared" ref="Q18:Q24" si="22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3">P18-T18-V18-W18-X18-Y18-R18-U18-S18</f>
        <v>0</v>
      </c>
      <c r="AC18" s="32">
        <f t="shared" ref="AC18:AC24" si="24">IF(AND(J18&gt;=0.1,J18&lt;=12),J18+24,IF(J18&gt;=12,J18,0))</f>
        <v>18</v>
      </c>
      <c r="AD18" s="31" t="str">
        <f t="shared" ref="AD18:AD24" si="25">IF(E18&gt;6.99,"1","2")</f>
        <v>1</v>
      </c>
      <c r="AE18" s="31" t="str">
        <f t="shared" ref="AE18:AE24" si="26">IF(AC18&lt;18.99,"1","2")</f>
        <v>1</v>
      </c>
      <c r="AF18" s="31" t="str">
        <f t="shared" ref="AF18:AF24" si="27">IF(AC18&gt;22,"2","1")</f>
        <v>1</v>
      </c>
      <c r="AG18" s="31">
        <f t="shared" ref="AG18:AG24" si="28">AD18+AE18+AF18</f>
        <v>3</v>
      </c>
      <c r="AI18" s="31" t="str">
        <f t="shared" ref="AI18:AI23" si="29">IF(D18="U",1," ")</f>
        <v xml:space="preserve"> </v>
      </c>
      <c r="AJ18" s="31">
        <f t="shared" si="9"/>
        <v>1</v>
      </c>
    </row>
    <row r="19" spans="2:36" ht="16.5" customHeight="1" x14ac:dyDescent="0.2">
      <c r="B19" s="35" t="s">
        <v>4</v>
      </c>
      <c r="C19" s="229">
        <f t="shared" ref="C19:C24" si="30">C18+1</f>
        <v>46119</v>
      </c>
      <c r="D19" s="17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8"/>
        <v>0.5</v>
      </c>
      <c r="L19" s="16">
        <f t="shared" si="19"/>
        <v>8.5</v>
      </c>
      <c r="M19" s="16" t="str">
        <f t="shared" si="20"/>
        <v>-</v>
      </c>
      <c r="N19" s="16" t="str">
        <f t="shared" si="21"/>
        <v>-</v>
      </c>
      <c r="O19" s="157">
        <f>Voreingabe!$I$9</f>
        <v>8.5</v>
      </c>
      <c r="P19" s="151">
        <f t="shared" ref="P19:P24" si="31">L19-O19</f>
        <v>0</v>
      </c>
      <c r="Q19" s="151" t="str">
        <f t="shared" si="22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si="7"/>
        <v>Okay</v>
      </c>
      <c r="AA19" s="14"/>
      <c r="AB19" s="31">
        <f t="shared" si="23"/>
        <v>0</v>
      </c>
      <c r="AC19" s="32">
        <f t="shared" si="24"/>
        <v>18</v>
      </c>
      <c r="AD19" s="31" t="str">
        <f t="shared" si="25"/>
        <v>1</v>
      </c>
      <c r="AE19" s="31" t="str">
        <f t="shared" si="26"/>
        <v>1</v>
      </c>
      <c r="AF19" s="31" t="str">
        <f t="shared" si="27"/>
        <v>1</v>
      </c>
      <c r="AG19" s="31">
        <f t="shared" si="28"/>
        <v>3</v>
      </c>
      <c r="AI19" s="31" t="str">
        <f t="shared" si="29"/>
        <v xml:space="preserve"> </v>
      </c>
      <c r="AJ19" s="31">
        <f t="shared" si="9"/>
        <v>1</v>
      </c>
    </row>
    <row r="20" spans="2:36" ht="16.5" customHeight="1" x14ac:dyDescent="0.2">
      <c r="B20" s="35" t="s">
        <v>2</v>
      </c>
      <c r="C20" s="229">
        <f t="shared" si="30"/>
        <v>46120</v>
      </c>
      <c r="D20" s="17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8"/>
        <v>0.5</v>
      </c>
      <c r="L20" s="16">
        <f t="shared" si="19"/>
        <v>7.5</v>
      </c>
      <c r="M20" s="16" t="str">
        <f t="shared" si="20"/>
        <v>-</v>
      </c>
      <c r="N20" s="16" t="str">
        <f t="shared" si="21"/>
        <v>-</v>
      </c>
      <c r="O20" s="157">
        <f>Voreingabe!$I$10</f>
        <v>7.5</v>
      </c>
      <c r="P20" s="151">
        <f t="shared" si="31"/>
        <v>0</v>
      </c>
      <c r="Q20" s="151" t="str">
        <f t="shared" si="22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7"/>
        <v>Okay</v>
      </c>
      <c r="AA20" s="14"/>
      <c r="AB20" s="31">
        <f t="shared" si="23"/>
        <v>0</v>
      </c>
      <c r="AC20" s="32">
        <f t="shared" si="24"/>
        <v>17</v>
      </c>
      <c r="AD20" s="31" t="str">
        <f t="shared" si="25"/>
        <v>1</v>
      </c>
      <c r="AE20" s="31" t="str">
        <f t="shared" si="26"/>
        <v>1</v>
      </c>
      <c r="AF20" s="31" t="str">
        <f t="shared" si="27"/>
        <v>1</v>
      </c>
      <c r="AG20" s="31">
        <f t="shared" si="28"/>
        <v>3</v>
      </c>
      <c r="AI20" s="31" t="str">
        <f t="shared" si="29"/>
        <v xml:space="preserve"> </v>
      </c>
      <c r="AJ20" s="31">
        <f t="shared" si="9"/>
        <v>1</v>
      </c>
    </row>
    <row r="21" spans="2:36" ht="16.5" customHeight="1" x14ac:dyDescent="0.2">
      <c r="B21" s="35" t="s">
        <v>3</v>
      </c>
      <c r="C21" s="229">
        <f t="shared" si="30"/>
        <v>46121</v>
      </c>
      <c r="D21" s="17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8"/>
        <v>0.5</v>
      </c>
      <c r="L21" s="16">
        <f t="shared" si="19"/>
        <v>7.5</v>
      </c>
      <c r="M21" s="16" t="str">
        <f t="shared" si="20"/>
        <v>-</v>
      </c>
      <c r="N21" s="16" t="str">
        <f t="shared" si="21"/>
        <v>-</v>
      </c>
      <c r="O21" s="157">
        <f>Voreingabe!$I$11</f>
        <v>7.5</v>
      </c>
      <c r="P21" s="151">
        <f t="shared" si="31"/>
        <v>0</v>
      </c>
      <c r="Q21" s="151" t="str">
        <f t="shared" si="22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7"/>
        <v>Okay</v>
      </c>
      <c r="AA21" s="14"/>
      <c r="AB21" s="31">
        <f t="shared" si="23"/>
        <v>0</v>
      </c>
      <c r="AC21" s="32">
        <f t="shared" si="24"/>
        <v>17</v>
      </c>
      <c r="AD21" s="31" t="str">
        <f t="shared" si="25"/>
        <v>1</v>
      </c>
      <c r="AE21" s="31" t="str">
        <f t="shared" si="26"/>
        <v>1</v>
      </c>
      <c r="AF21" s="31" t="str">
        <f t="shared" si="27"/>
        <v>1</v>
      </c>
      <c r="AG21" s="31">
        <f t="shared" si="28"/>
        <v>3</v>
      </c>
      <c r="AI21" s="31" t="str">
        <f t="shared" si="29"/>
        <v xml:space="preserve"> </v>
      </c>
      <c r="AJ21" s="31">
        <f t="shared" si="9"/>
        <v>1</v>
      </c>
    </row>
    <row r="22" spans="2:36" ht="16.5" customHeight="1" x14ac:dyDescent="0.2">
      <c r="B22" s="35" t="s">
        <v>5</v>
      </c>
      <c r="C22" s="229">
        <f t="shared" si="30"/>
        <v>46122</v>
      </c>
      <c r="D22" s="17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8"/>
        <v>0.5</v>
      </c>
      <c r="L22" s="16">
        <f t="shared" si="19"/>
        <v>6.5</v>
      </c>
      <c r="M22" s="16" t="str">
        <f t="shared" si="20"/>
        <v>-</v>
      </c>
      <c r="N22" s="16" t="str">
        <f t="shared" si="21"/>
        <v>-</v>
      </c>
      <c r="O22" s="157">
        <f>Voreingabe!$I$12</f>
        <v>6.5</v>
      </c>
      <c r="P22" s="151">
        <f t="shared" si="31"/>
        <v>0</v>
      </c>
      <c r="Q22" s="151" t="str">
        <f t="shared" si="22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7"/>
        <v>Okay</v>
      </c>
      <c r="AA22" s="14"/>
      <c r="AB22" s="31">
        <f t="shared" si="23"/>
        <v>0</v>
      </c>
      <c r="AC22" s="32">
        <f t="shared" si="24"/>
        <v>16</v>
      </c>
      <c r="AD22" s="31" t="str">
        <f t="shared" si="25"/>
        <v>1</v>
      </c>
      <c r="AE22" s="31" t="str">
        <f t="shared" si="26"/>
        <v>1</v>
      </c>
      <c r="AF22" s="31" t="str">
        <f t="shared" si="27"/>
        <v>1</v>
      </c>
      <c r="AG22" s="31">
        <f t="shared" si="28"/>
        <v>3</v>
      </c>
      <c r="AI22" s="31" t="str">
        <f t="shared" si="29"/>
        <v xml:space="preserve"> </v>
      </c>
      <c r="AJ22" s="31">
        <f t="shared" si="9"/>
        <v>1</v>
      </c>
    </row>
    <row r="23" spans="2:36" ht="16.5" customHeight="1" x14ac:dyDescent="0.2">
      <c r="B23" s="36" t="s">
        <v>6</v>
      </c>
      <c r="C23" s="229">
        <f t="shared" si="30"/>
        <v>46123</v>
      </c>
      <c r="D23" s="17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8"/>
        <v>0</v>
      </c>
      <c r="L23" s="16">
        <f t="shared" si="19"/>
        <v>0</v>
      </c>
      <c r="M23" s="16" t="str">
        <f t="shared" si="20"/>
        <v>-</v>
      </c>
      <c r="N23" s="16" t="str">
        <f t="shared" si="21"/>
        <v>-</v>
      </c>
      <c r="O23" s="157">
        <f>Voreingabe!$I$13</f>
        <v>0</v>
      </c>
      <c r="P23" s="151">
        <f t="shared" si="31"/>
        <v>0</v>
      </c>
      <c r="Q23" s="151" t="str">
        <f t="shared" si="22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7"/>
        <v>Okay</v>
      </c>
      <c r="AA23" s="14"/>
      <c r="AB23" s="31">
        <f t="shared" si="23"/>
        <v>0</v>
      </c>
      <c r="AC23" s="32">
        <f t="shared" si="24"/>
        <v>0</v>
      </c>
      <c r="AD23" s="31" t="str">
        <f t="shared" si="25"/>
        <v>2</v>
      </c>
      <c r="AE23" s="31" t="str">
        <f t="shared" si="26"/>
        <v>1</v>
      </c>
      <c r="AF23" s="31" t="str">
        <f t="shared" si="27"/>
        <v>1</v>
      </c>
      <c r="AG23" s="31">
        <f t="shared" si="28"/>
        <v>4</v>
      </c>
      <c r="AI23" s="31" t="str">
        <f t="shared" si="29"/>
        <v xml:space="preserve"> </v>
      </c>
      <c r="AJ23" s="31" t="str">
        <f t="shared" si="9"/>
        <v xml:space="preserve"> </v>
      </c>
    </row>
    <row r="24" spans="2:36" ht="16.5" customHeight="1" thickBot="1" x14ac:dyDescent="0.25">
      <c r="B24" s="29" t="s">
        <v>7</v>
      </c>
      <c r="C24" s="228">
        <f t="shared" si="30"/>
        <v>46124</v>
      </c>
      <c r="D24" s="52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8"/>
        <v>0</v>
      </c>
      <c r="L24" s="16">
        <f t="shared" si="19"/>
        <v>0</v>
      </c>
      <c r="M24" s="16" t="str">
        <f t="shared" si="20"/>
        <v>-</v>
      </c>
      <c r="N24" s="16" t="str">
        <f t="shared" si="21"/>
        <v>-</v>
      </c>
      <c r="O24" s="157">
        <f>Voreingabe!$I$14</f>
        <v>0</v>
      </c>
      <c r="P24" s="151">
        <f t="shared" si="31"/>
        <v>0</v>
      </c>
      <c r="Q24" s="151" t="str">
        <f t="shared" si="22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7"/>
        <v>Okay</v>
      </c>
      <c r="AA24" s="14"/>
      <c r="AB24" s="31">
        <f t="shared" si="23"/>
        <v>0</v>
      </c>
      <c r="AC24" s="32">
        <f t="shared" si="24"/>
        <v>0</v>
      </c>
      <c r="AD24" s="31" t="str">
        <f t="shared" si="25"/>
        <v>2</v>
      </c>
      <c r="AE24" s="31" t="str">
        <f t="shared" si="26"/>
        <v>1</v>
      </c>
      <c r="AF24" s="31" t="str">
        <f t="shared" si="27"/>
        <v>1</v>
      </c>
      <c r="AG24" s="31">
        <f t="shared" si="28"/>
        <v>4</v>
      </c>
      <c r="AI24" s="31" t="s">
        <v>84</v>
      </c>
      <c r="AJ24" s="31" t="str">
        <f t="shared" si="9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113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2">SUM(R18:R24)</f>
        <v>0</v>
      </c>
      <c r="S25" s="161">
        <f t="shared" si="32"/>
        <v>0</v>
      </c>
      <c r="T25" s="161">
        <f t="shared" si="32"/>
        <v>0</v>
      </c>
      <c r="U25" s="161">
        <f t="shared" si="32"/>
        <v>0</v>
      </c>
      <c r="V25" s="161">
        <f t="shared" si="32"/>
        <v>0</v>
      </c>
      <c r="W25" s="161">
        <f t="shared" si="32"/>
        <v>0</v>
      </c>
      <c r="X25" s="161">
        <f t="shared" si="32"/>
        <v>0</v>
      </c>
      <c r="Y25" s="161">
        <f t="shared" si="32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29">
        <f>C24+1</f>
        <v>46125</v>
      </c>
      <c r="D26" s="17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3">(G26-F26)+(I26-H26)</f>
        <v>0.5</v>
      </c>
      <c r="L26" s="16">
        <f t="shared" si="19"/>
        <v>8.5</v>
      </c>
      <c r="M26" s="16" t="str">
        <f t="shared" ref="M26:M32" si="34">IF(L26&gt;12,"§9 AZG! ","-")</f>
        <v>-</v>
      </c>
      <c r="N26" s="16" t="str">
        <f t="shared" ref="N26:N43" si="35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6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7">P26-T26-V26-W26-X26-Y26-R26-U26-S26</f>
        <v>0</v>
      </c>
      <c r="AC26" s="32">
        <f t="shared" ref="AC26:AC32" si="38">IF(AND(J26&gt;=0.1,J26&lt;=12),J26+24,IF(J26&gt;=12,J26,0))</f>
        <v>18</v>
      </c>
      <c r="AD26" s="31" t="str">
        <f t="shared" ref="AD26:AD32" si="39">IF(E26&gt;6.99,"1","2")</f>
        <v>1</v>
      </c>
      <c r="AE26" s="31" t="str">
        <f t="shared" ref="AE26:AE32" si="40">IF(AC26&lt;18.99,"1","2")</f>
        <v>1</v>
      </c>
      <c r="AF26" s="31" t="str">
        <f t="shared" ref="AF26:AF32" si="41">IF(AC26&gt;22,"2","1")</f>
        <v>1</v>
      </c>
      <c r="AG26" s="31">
        <f t="shared" ref="AG26:AG32" si="42">AD26+AE26+AF26</f>
        <v>3</v>
      </c>
      <c r="AI26" s="31" t="str">
        <f t="shared" ref="AI26:AI31" si="43">IF(D26="U",1," ")</f>
        <v xml:space="preserve"> </v>
      </c>
      <c r="AJ26" s="31">
        <f t="shared" si="9"/>
        <v>1</v>
      </c>
    </row>
    <row r="27" spans="2:36" ht="16.5" customHeight="1" x14ac:dyDescent="0.2">
      <c r="B27" s="35" t="s">
        <v>4</v>
      </c>
      <c r="C27" s="229">
        <f t="shared" ref="C27:C32" si="44">C26+1</f>
        <v>46126</v>
      </c>
      <c r="D27" s="17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3"/>
        <v>0.5</v>
      </c>
      <c r="L27" s="16">
        <f t="shared" si="19"/>
        <v>8.5</v>
      </c>
      <c r="M27" s="16" t="str">
        <f t="shared" si="34"/>
        <v>-</v>
      </c>
      <c r="N27" s="16" t="str">
        <f t="shared" si="35"/>
        <v>-</v>
      </c>
      <c r="O27" s="157">
        <f>Voreingabe!$I$9</f>
        <v>8.5</v>
      </c>
      <c r="P27" s="151">
        <f t="shared" ref="P27:P32" si="45">L27-O27</f>
        <v>0</v>
      </c>
      <c r="Q27" s="151" t="str">
        <f t="shared" si="36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7"/>
        <v>Okay</v>
      </c>
      <c r="AA27" s="14"/>
      <c r="AB27" s="31">
        <f t="shared" si="37"/>
        <v>0</v>
      </c>
      <c r="AC27" s="32">
        <f t="shared" si="38"/>
        <v>18</v>
      </c>
      <c r="AD27" s="31" t="str">
        <f t="shared" si="39"/>
        <v>1</v>
      </c>
      <c r="AE27" s="31" t="str">
        <f t="shared" si="40"/>
        <v>1</v>
      </c>
      <c r="AF27" s="31" t="str">
        <f t="shared" si="41"/>
        <v>1</v>
      </c>
      <c r="AG27" s="31">
        <f t="shared" si="42"/>
        <v>3</v>
      </c>
      <c r="AI27" s="31" t="str">
        <f t="shared" si="43"/>
        <v xml:space="preserve"> </v>
      </c>
      <c r="AJ27" s="31">
        <f t="shared" si="9"/>
        <v>1</v>
      </c>
    </row>
    <row r="28" spans="2:36" ht="16.5" customHeight="1" x14ac:dyDescent="0.2">
      <c r="B28" s="35" t="s">
        <v>2</v>
      </c>
      <c r="C28" s="229">
        <f t="shared" si="44"/>
        <v>46127</v>
      </c>
      <c r="D28" s="17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3"/>
        <v>0.5</v>
      </c>
      <c r="L28" s="16">
        <f t="shared" si="19"/>
        <v>7.5</v>
      </c>
      <c r="M28" s="16" t="str">
        <f t="shared" si="34"/>
        <v>-</v>
      </c>
      <c r="N28" s="16" t="str">
        <f t="shared" si="35"/>
        <v>-</v>
      </c>
      <c r="O28" s="157">
        <f>Voreingabe!$I$10</f>
        <v>7.5</v>
      </c>
      <c r="P28" s="151">
        <f t="shared" si="45"/>
        <v>0</v>
      </c>
      <c r="Q28" s="151" t="str">
        <f t="shared" si="36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7"/>
        <v>Okay</v>
      </c>
      <c r="AA28" s="14"/>
      <c r="AB28" s="31">
        <f t="shared" si="37"/>
        <v>0</v>
      </c>
      <c r="AC28" s="32">
        <f t="shared" si="38"/>
        <v>17</v>
      </c>
      <c r="AD28" s="31" t="str">
        <f t="shared" si="39"/>
        <v>1</v>
      </c>
      <c r="AE28" s="31" t="str">
        <f t="shared" si="40"/>
        <v>1</v>
      </c>
      <c r="AF28" s="31" t="str">
        <f t="shared" si="41"/>
        <v>1</v>
      </c>
      <c r="AG28" s="31">
        <f t="shared" si="42"/>
        <v>3</v>
      </c>
      <c r="AI28" s="31" t="str">
        <f t="shared" si="43"/>
        <v xml:space="preserve"> </v>
      </c>
      <c r="AJ28" s="31">
        <f t="shared" si="9"/>
        <v>1</v>
      </c>
    </row>
    <row r="29" spans="2:36" ht="16.5" customHeight="1" x14ac:dyDescent="0.2">
      <c r="B29" s="35" t="s">
        <v>3</v>
      </c>
      <c r="C29" s="229">
        <f t="shared" si="44"/>
        <v>46128</v>
      </c>
      <c r="D29" s="17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3"/>
        <v>0.5</v>
      </c>
      <c r="L29" s="16">
        <f t="shared" si="19"/>
        <v>7.5</v>
      </c>
      <c r="M29" s="16" t="str">
        <f t="shared" si="34"/>
        <v>-</v>
      </c>
      <c r="N29" s="16" t="str">
        <f t="shared" si="35"/>
        <v>-</v>
      </c>
      <c r="O29" s="157">
        <f>Voreingabe!$I$11</f>
        <v>7.5</v>
      </c>
      <c r="P29" s="151">
        <f t="shared" si="45"/>
        <v>0</v>
      </c>
      <c r="Q29" s="151" t="str">
        <f t="shared" si="36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7"/>
        <v>Okay</v>
      </c>
      <c r="AA29" s="14"/>
      <c r="AB29" s="31">
        <f t="shared" si="37"/>
        <v>0</v>
      </c>
      <c r="AC29" s="32">
        <f t="shared" si="38"/>
        <v>17</v>
      </c>
      <c r="AD29" s="31" t="str">
        <f t="shared" si="39"/>
        <v>1</v>
      </c>
      <c r="AE29" s="31" t="str">
        <f t="shared" si="40"/>
        <v>1</v>
      </c>
      <c r="AF29" s="31" t="str">
        <f t="shared" si="41"/>
        <v>1</v>
      </c>
      <c r="AG29" s="31">
        <f t="shared" si="42"/>
        <v>3</v>
      </c>
      <c r="AI29" s="31" t="str">
        <f t="shared" si="43"/>
        <v xml:space="preserve"> </v>
      </c>
      <c r="AJ29" s="31">
        <f t="shared" si="9"/>
        <v>1</v>
      </c>
    </row>
    <row r="30" spans="2:36" ht="16.5" customHeight="1" x14ac:dyDescent="0.2">
      <c r="B30" s="35" t="s">
        <v>5</v>
      </c>
      <c r="C30" s="229">
        <f t="shared" si="44"/>
        <v>46129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3"/>
        <v>0.5</v>
      </c>
      <c r="L30" s="16">
        <f t="shared" si="19"/>
        <v>6.5</v>
      </c>
      <c r="M30" s="16" t="str">
        <f t="shared" si="34"/>
        <v>-</v>
      </c>
      <c r="N30" s="16" t="str">
        <f t="shared" si="35"/>
        <v>-</v>
      </c>
      <c r="O30" s="157">
        <f>Voreingabe!$I$12</f>
        <v>6.5</v>
      </c>
      <c r="P30" s="151">
        <f t="shared" si="45"/>
        <v>0</v>
      </c>
      <c r="Q30" s="151" t="str">
        <f t="shared" si="36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7"/>
        <v>Okay</v>
      </c>
      <c r="AA30" s="14"/>
      <c r="AB30" s="31">
        <f t="shared" si="37"/>
        <v>0</v>
      </c>
      <c r="AC30" s="32">
        <f t="shared" si="38"/>
        <v>16</v>
      </c>
      <c r="AD30" s="31" t="str">
        <f t="shared" si="39"/>
        <v>1</v>
      </c>
      <c r="AE30" s="31" t="str">
        <f t="shared" si="40"/>
        <v>1</v>
      </c>
      <c r="AF30" s="31" t="str">
        <f t="shared" si="41"/>
        <v>1</v>
      </c>
      <c r="AG30" s="31">
        <f t="shared" si="42"/>
        <v>3</v>
      </c>
      <c r="AI30" s="31" t="str">
        <f t="shared" si="43"/>
        <v xml:space="preserve"> </v>
      </c>
      <c r="AJ30" s="31">
        <f t="shared" si="9"/>
        <v>1</v>
      </c>
    </row>
    <row r="31" spans="2:36" ht="16.5" customHeight="1" x14ac:dyDescent="0.2">
      <c r="B31" s="36" t="s">
        <v>6</v>
      </c>
      <c r="C31" s="229">
        <f t="shared" si="44"/>
        <v>46130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3"/>
        <v>0</v>
      </c>
      <c r="L31" s="16">
        <f t="shared" si="19"/>
        <v>0</v>
      </c>
      <c r="M31" s="16" t="str">
        <f t="shared" si="34"/>
        <v>-</v>
      </c>
      <c r="N31" s="16" t="str">
        <f t="shared" si="35"/>
        <v>-</v>
      </c>
      <c r="O31" s="157">
        <f>Voreingabe!$I$13</f>
        <v>0</v>
      </c>
      <c r="P31" s="151">
        <f t="shared" si="45"/>
        <v>0</v>
      </c>
      <c r="Q31" s="151" t="str">
        <f t="shared" si="36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7"/>
        <v>Okay</v>
      </c>
      <c r="AA31" s="14"/>
      <c r="AB31" s="31">
        <f t="shared" si="37"/>
        <v>0</v>
      </c>
      <c r="AC31" s="32">
        <f t="shared" si="38"/>
        <v>0</v>
      </c>
      <c r="AD31" s="31" t="str">
        <f t="shared" si="39"/>
        <v>2</v>
      </c>
      <c r="AE31" s="31" t="str">
        <f t="shared" si="40"/>
        <v>1</v>
      </c>
      <c r="AF31" s="31" t="str">
        <f t="shared" si="41"/>
        <v>1</v>
      </c>
      <c r="AG31" s="31">
        <f t="shared" si="42"/>
        <v>4</v>
      </c>
      <c r="AI31" s="31" t="str">
        <f t="shared" si="43"/>
        <v xml:space="preserve"> </v>
      </c>
      <c r="AJ31" s="31" t="str">
        <f t="shared" si="9"/>
        <v xml:space="preserve"> </v>
      </c>
    </row>
    <row r="32" spans="2:36" ht="16.5" customHeight="1" thickBot="1" x14ac:dyDescent="0.25">
      <c r="B32" s="29" t="s">
        <v>7</v>
      </c>
      <c r="C32" s="231">
        <f t="shared" si="44"/>
        <v>46131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3"/>
        <v>0</v>
      </c>
      <c r="L32" s="16">
        <f t="shared" si="19"/>
        <v>0</v>
      </c>
      <c r="M32" s="16" t="str">
        <f t="shared" si="34"/>
        <v>-</v>
      </c>
      <c r="N32" s="16" t="str">
        <f t="shared" si="35"/>
        <v>-</v>
      </c>
      <c r="O32" s="157">
        <f>Voreingabe!$I$14</f>
        <v>0</v>
      </c>
      <c r="P32" s="151">
        <f t="shared" si="45"/>
        <v>0</v>
      </c>
      <c r="Q32" s="151" t="str">
        <f t="shared" si="36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7"/>
        <v>Okay</v>
      </c>
      <c r="AA32" s="14"/>
      <c r="AB32" s="31">
        <f t="shared" si="37"/>
        <v>0</v>
      </c>
      <c r="AC32" s="32">
        <f t="shared" si="38"/>
        <v>0</v>
      </c>
      <c r="AD32" s="31" t="str">
        <f t="shared" si="39"/>
        <v>2</v>
      </c>
      <c r="AE32" s="31" t="str">
        <f t="shared" si="40"/>
        <v>1</v>
      </c>
      <c r="AF32" s="31" t="str">
        <f t="shared" si="41"/>
        <v>1</v>
      </c>
      <c r="AG32" s="31">
        <f t="shared" si="42"/>
        <v>4</v>
      </c>
      <c r="AI32" s="31" t="s">
        <v>84</v>
      </c>
      <c r="AJ32" s="31" t="str">
        <f t="shared" si="9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6">SUM(R26:R32)</f>
        <v>0</v>
      </c>
      <c r="S33" s="161">
        <f t="shared" si="46"/>
        <v>0</v>
      </c>
      <c r="T33" s="161">
        <f t="shared" si="46"/>
        <v>0</v>
      </c>
      <c r="U33" s="161">
        <f t="shared" si="46"/>
        <v>0</v>
      </c>
      <c r="V33" s="161">
        <f t="shared" si="46"/>
        <v>0</v>
      </c>
      <c r="W33" s="161">
        <f t="shared" si="46"/>
        <v>0</v>
      </c>
      <c r="X33" s="161">
        <f t="shared" si="46"/>
        <v>0</v>
      </c>
      <c r="Y33" s="161">
        <f t="shared" si="46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46132</v>
      </c>
      <c r="D34" s="1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7">(G34-F34)+(I34-H34)</f>
        <v>0.5</v>
      </c>
      <c r="L34" s="16">
        <f t="shared" si="19"/>
        <v>8.5</v>
      </c>
      <c r="M34" s="16" t="str">
        <f t="shared" ref="M34:M40" si="48">IF(L34&gt;12,"§9 AZG! ","-")</f>
        <v>-</v>
      </c>
      <c r="N34" s="16" t="str">
        <f t="shared" si="35"/>
        <v>-</v>
      </c>
      <c r="O34" s="157">
        <f>Voreingabe!$I$8</f>
        <v>8.5</v>
      </c>
      <c r="P34" s="151">
        <f>L34-O34</f>
        <v>0</v>
      </c>
      <c r="Q34" s="151" t="str">
        <f t="shared" ref="Q34:Q40" si="49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50">P34-T34-V34-W34-X34-Y34-R34-U34-S34</f>
        <v>0</v>
      </c>
      <c r="AC34" s="32">
        <f t="shared" ref="AC34:AC40" si="51">IF(AND(J34&gt;=0.1,J34&lt;=12),J34+24,IF(J34&gt;=12,J34,0))</f>
        <v>18</v>
      </c>
      <c r="AD34" s="31" t="str">
        <f t="shared" ref="AD34:AD40" si="52">IF(E34&gt;6.99,"1","2")</f>
        <v>1</v>
      </c>
      <c r="AE34" s="31" t="str">
        <f t="shared" ref="AE34:AE40" si="53">IF(AC34&lt;18.99,"1","2")</f>
        <v>1</v>
      </c>
      <c r="AF34" s="31" t="str">
        <f t="shared" ref="AF34:AF40" si="54">IF(AC34&gt;22,"2","1")</f>
        <v>1</v>
      </c>
      <c r="AG34" s="31">
        <f t="shared" ref="AG34:AG40" si="55">AD34+AE34+AF34</f>
        <v>3</v>
      </c>
      <c r="AI34" s="31" t="str">
        <f t="shared" ref="AI34:AI39" si="56">IF(D34="U",1," ")</f>
        <v xml:space="preserve"> </v>
      </c>
      <c r="AJ34" s="31">
        <f t="shared" si="9"/>
        <v>1</v>
      </c>
    </row>
    <row r="35" spans="2:36" ht="16.5" customHeight="1" x14ac:dyDescent="0.2">
      <c r="B35" s="35" t="s">
        <v>4</v>
      </c>
      <c r="C35" s="229">
        <f t="shared" ref="C35:C40" si="57">C34+1</f>
        <v>46133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7"/>
        <v>0.5</v>
      </c>
      <c r="L35" s="16">
        <f t="shared" si="19"/>
        <v>8.5</v>
      </c>
      <c r="M35" s="16" t="str">
        <f t="shared" si="48"/>
        <v>-</v>
      </c>
      <c r="N35" s="16" t="str">
        <f t="shared" si="35"/>
        <v>-</v>
      </c>
      <c r="O35" s="157">
        <f>Voreingabe!$I$9</f>
        <v>8.5</v>
      </c>
      <c r="P35" s="151">
        <f t="shared" ref="P35:P40" si="58">L35-O35</f>
        <v>0</v>
      </c>
      <c r="Q35" s="151" t="str">
        <f t="shared" si="49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7"/>
        <v>Okay</v>
      </c>
      <c r="AA35" s="14"/>
      <c r="AB35" s="31">
        <f t="shared" si="50"/>
        <v>0</v>
      </c>
      <c r="AC35" s="32">
        <f t="shared" si="51"/>
        <v>18</v>
      </c>
      <c r="AD35" s="31" t="str">
        <f t="shared" si="52"/>
        <v>1</v>
      </c>
      <c r="AE35" s="31" t="str">
        <f t="shared" si="53"/>
        <v>1</v>
      </c>
      <c r="AF35" s="31" t="str">
        <f t="shared" si="54"/>
        <v>1</v>
      </c>
      <c r="AG35" s="31">
        <f t="shared" si="55"/>
        <v>3</v>
      </c>
      <c r="AI35" s="31" t="str">
        <f t="shared" si="56"/>
        <v xml:space="preserve"> </v>
      </c>
      <c r="AJ35" s="31">
        <f t="shared" si="9"/>
        <v>1</v>
      </c>
    </row>
    <row r="36" spans="2:36" ht="16.5" customHeight="1" x14ac:dyDescent="0.2">
      <c r="B36" s="35" t="s">
        <v>2</v>
      </c>
      <c r="C36" s="229">
        <f t="shared" si="57"/>
        <v>46134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7"/>
        <v>0.5</v>
      </c>
      <c r="L36" s="16">
        <f t="shared" si="19"/>
        <v>7.5</v>
      </c>
      <c r="M36" s="16" t="str">
        <f t="shared" si="48"/>
        <v>-</v>
      </c>
      <c r="N36" s="16" t="str">
        <f t="shared" si="35"/>
        <v>-</v>
      </c>
      <c r="O36" s="157">
        <f>Voreingabe!$I$10</f>
        <v>7.5</v>
      </c>
      <c r="P36" s="151">
        <f t="shared" si="58"/>
        <v>0</v>
      </c>
      <c r="Q36" s="151" t="str">
        <f t="shared" si="49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7"/>
        <v>Okay</v>
      </c>
      <c r="AA36" s="14"/>
      <c r="AB36" s="31">
        <f t="shared" si="50"/>
        <v>0</v>
      </c>
      <c r="AC36" s="32">
        <f t="shared" si="51"/>
        <v>17</v>
      </c>
      <c r="AD36" s="31" t="str">
        <f t="shared" si="52"/>
        <v>1</v>
      </c>
      <c r="AE36" s="31" t="str">
        <f t="shared" si="53"/>
        <v>1</v>
      </c>
      <c r="AF36" s="31" t="str">
        <f t="shared" si="54"/>
        <v>1</v>
      </c>
      <c r="AG36" s="31">
        <f t="shared" si="55"/>
        <v>3</v>
      </c>
      <c r="AI36" s="31" t="str">
        <f t="shared" si="56"/>
        <v xml:space="preserve"> </v>
      </c>
      <c r="AJ36" s="31">
        <f t="shared" si="9"/>
        <v>1</v>
      </c>
    </row>
    <row r="37" spans="2:36" ht="16.5" customHeight="1" x14ac:dyDescent="0.2">
      <c r="B37" s="35" t="s">
        <v>3</v>
      </c>
      <c r="C37" s="229">
        <f t="shared" si="57"/>
        <v>46135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7"/>
        <v>0.5</v>
      </c>
      <c r="L37" s="16">
        <f t="shared" si="19"/>
        <v>7.5</v>
      </c>
      <c r="M37" s="16" t="str">
        <f t="shared" si="48"/>
        <v>-</v>
      </c>
      <c r="N37" s="16" t="str">
        <f t="shared" si="35"/>
        <v>-</v>
      </c>
      <c r="O37" s="157">
        <f>Voreingabe!$I$11</f>
        <v>7.5</v>
      </c>
      <c r="P37" s="151">
        <f t="shared" si="58"/>
        <v>0</v>
      </c>
      <c r="Q37" s="151" t="str">
        <f t="shared" si="49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7"/>
        <v>Okay</v>
      </c>
      <c r="AA37" s="14"/>
      <c r="AB37" s="31">
        <f t="shared" si="50"/>
        <v>0</v>
      </c>
      <c r="AC37" s="32">
        <f t="shared" si="51"/>
        <v>17</v>
      </c>
      <c r="AD37" s="31" t="str">
        <f t="shared" si="52"/>
        <v>1</v>
      </c>
      <c r="AE37" s="31" t="str">
        <f t="shared" si="53"/>
        <v>1</v>
      </c>
      <c r="AF37" s="31" t="str">
        <f t="shared" si="54"/>
        <v>1</v>
      </c>
      <c r="AG37" s="31">
        <f t="shared" si="55"/>
        <v>3</v>
      </c>
      <c r="AI37" s="31" t="str">
        <f t="shared" si="56"/>
        <v xml:space="preserve"> </v>
      </c>
      <c r="AJ37" s="31">
        <f t="shared" si="9"/>
        <v>1</v>
      </c>
    </row>
    <row r="38" spans="2:36" ht="16.5" customHeight="1" x14ac:dyDescent="0.2">
      <c r="B38" s="35" t="s">
        <v>5</v>
      </c>
      <c r="C38" s="229">
        <f t="shared" si="57"/>
        <v>46136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7"/>
        <v>0.5</v>
      </c>
      <c r="L38" s="16">
        <f t="shared" si="19"/>
        <v>6.5</v>
      </c>
      <c r="M38" s="16" t="str">
        <f t="shared" si="48"/>
        <v>-</v>
      </c>
      <c r="N38" s="16" t="str">
        <f t="shared" si="35"/>
        <v>-</v>
      </c>
      <c r="O38" s="157">
        <f>Voreingabe!$I$12</f>
        <v>6.5</v>
      </c>
      <c r="P38" s="151">
        <f t="shared" si="58"/>
        <v>0</v>
      </c>
      <c r="Q38" s="151" t="str">
        <f t="shared" si="49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7"/>
        <v>Okay</v>
      </c>
      <c r="AA38" s="14"/>
      <c r="AB38" s="31">
        <f t="shared" si="50"/>
        <v>0</v>
      </c>
      <c r="AC38" s="32">
        <f t="shared" si="51"/>
        <v>16</v>
      </c>
      <c r="AD38" s="31" t="str">
        <f t="shared" si="52"/>
        <v>1</v>
      </c>
      <c r="AE38" s="31" t="str">
        <f t="shared" si="53"/>
        <v>1</v>
      </c>
      <c r="AF38" s="31" t="str">
        <f t="shared" si="54"/>
        <v>1</v>
      </c>
      <c r="AG38" s="31">
        <f t="shared" si="55"/>
        <v>3</v>
      </c>
      <c r="AI38" s="31" t="str">
        <f t="shared" si="56"/>
        <v xml:space="preserve"> </v>
      </c>
      <c r="AJ38" s="31">
        <f t="shared" si="9"/>
        <v>1</v>
      </c>
    </row>
    <row r="39" spans="2:36" ht="16.5" customHeight="1" x14ac:dyDescent="0.2">
      <c r="B39" s="36" t="s">
        <v>6</v>
      </c>
      <c r="C39" s="229">
        <f t="shared" si="57"/>
        <v>46137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7"/>
        <v>0</v>
      </c>
      <c r="L39" s="16">
        <f t="shared" si="19"/>
        <v>0</v>
      </c>
      <c r="M39" s="16" t="str">
        <f t="shared" si="48"/>
        <v>-</v>
      </c>
      <c r="N39" s="16" t="str">
        <f t="shared" si="35"/>
        <v>-</v>
      </c>
      <c r="O39" s="157">
        <f>Voreingabe!$I$13</f>
        <v>0</v>
      </c>
      <c r="P39" s="151">
        <f t="shared" si="58"/>
        <v>0</v>
      </c>
      <c r="Q39" s="151" t="str">
        <f t="shared" si="49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7"/>
        <v>Okay</v>
      </c>
      <c r="AA39" s="14"/>
      <c r="AB39" s="31">
        <f t="shared" si="50"/>
        <v>0</v>
      </c>
      <c r="AC39" s="32">
        <f t="shared" si="51"/>
        <v>0</v>
      </c>
      <c r="AD39" s="31" t="str">
        <f t="shared" si="52"/>
        <v>2</v>
      </c>
      <c r="AE39" s="31" t="str">
        <f t="shared" si="53"/>
        <v>1</v>
      </c>
      <c r="AF39" s="31" t="str">
        <f t="shared" si="54"/>
        <v>1</v>
      </c>
      <c r="AG39" s="31">
        <f t="shared" si="55"/>
        <v>4</v>
      </c>
      <c r="AI39" s="31" t="str">
        <f t="shared" si="56"/>
        <v xml:space="preserve"> </v>
      </c>
      <c r="AJ39" s="31" t="str">
        <f t="shared" si="9"/>
        <v xml:space="preserve"> </v>
      </c>
    </row>
    <row r="40" spans="2:36" ht="16.5" customHeight="1" thickBot="1" x14ac:dyDescent="0.25">
      <c r="B40" s="29" t="s">
        <v>7</v>
      </c>
      <c r="C40" s="231">
        <f t="shared" si="57"/>
        <v>46138</v>
      </c>
      <c r="D40" s="20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7"/>
        <v>0</v>
      </c>
      <c r="L40" s="16">
        <f t="shared" si="19"/>
        <v>0</v>
      </c>
      <c r="M40" s="16" t="str">
        <f t="shared" si="48"/>
        <v>-</v>
      </c>
      <c r="N40" s="16" t="str">
        <f t="shared" si="35"/>
        <v>-</v>
      </c>
      <c r="O40" s="157">
        <f>Voreingabe!$I$14</f>
        <v>0</v>
      </c>
      <c r="P40" s="151">
        <f t="shared" si="58"/>
        <v>0</v>
      </c>
      <c r="Q40" s="151" t="str">
        <f t="shared" si="49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7"/>
        <v>Okay</v>
      </c>
      <c r="AA40" s="14"/>
      <c r="AB40" s="31">
        <f t="shared" si="50"/>
        <v>0</v>
      </c>
      <c r="AC40" s="32">
        <f t="shared" si="51"/>
        <v>0</v>
      </c>
      <c r="AD40" s="31" t="str">
        <f t="shared" si="52"/>
        <v>2</v>
      </c>
      <c r="AE40" s="31" t="str">
        <f t="shared" si="53"/>
        <v>1</v>
      </c>
      <c r="AF40" s="31" t="str">
        <f t="shared" si="54"/>
        <v>1</v>
      </c>
      <c r="AG40" s="31">
        <f t="shared" si="55"/>
        <v>4</v>
      </c>
      <c r="AI40" s="31" t="s">
        <v>84</v>
      </c>
      <c r="AJ40" s="31" t="str">
        <f t="shared" si="9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 t="shared" ref="P41:P45" si="59">L41-O41</f>
        <v>0</v>
      </c>
      <c r="Q41" s="160"/>
      <c r="R41" s="161">
        <f t="shared" ref="R41:Y41" si="60">SUM(R34:R40)</f>
        <v>0</v>
      </c>
      <c r="S41" s="161">
        <f t="shared" si="60"/>
        <v>0</v>
      </c>
      <c r="T41" s="161">
        <f t="shared" si="60"/>
        <v>0</v>
      </c>
      <c r="U41" s="161">
        <f t="shared" si="60"/>
        <v>0</v>
      </c>
      <c r="V41" s="161">
        <f t="shared" si="60"/>
        <v>0</v>
      </c>
      <c r="W41" s="161">
        <f t="shared" si="60"/>
        <v>0</v>
      </c>
      <c r="X41" s="161">
        <f t="shared" si="60"/>
        <v>0</v>
      </c>
      <c r="Y41" s="161">
        <f t="shared" si="60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28">
        <f>C40+1</f>
        <v>46139</v>
      </c>
      <c r="D42" s="52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>(G42-F42)+(I42-H42)</f>
        <v>0.5</v>
      </c>
      <c r="L42" s="16">
        <f t="shared" si="19"/>
        <v>8.5</v>
      </c>
      <c r="M42" s="16" t="str">
        <f t="shared" ref="M42:M45" si="61">IF(L42&gt;12,"§9 AZG! ","-")</f>
        <v>-</v>
      </c>
      <c r="N42" s="16" t="str">
        <f t="shared" si="35"/>
        <v>-</v>
      </c>
      <c r="O42" s="157">
        <f>Voreingabe!$I$8</f>
        <v>8.5</v>
      </c>
      <c r="P42" s="151">
        <f t="shared" si="59"/>
        <v>0</v>
      </c>
      <c r="Q42" s="151" t="str">
        <f t="shared" ref="Q42:Q43" si="62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3">P42-T42-V42-W42-X42-Y42-R42-U42-S42</f>
        <v>0</v>
      </c>
      <c r="AC42" s="32">
        <f t="shared" ref="AC42:AC48" si="64">IF(AND(J42&gt;=0.1,J42&lt;=12),J42+24,IF(J42&gt;=12,J42,0))</f>
        <v>18</v>
      </c>
      <c r="AD42" s="31" t="str">
        <f t="shared" ref="AD42:AD48" si="65">IF(E42&gt;6.99,"1","2")</f>
        <v>1</v>
      </c>
      <c r="AE42" s="31" t="str">
        <f t="shared" ref="AE42:AE48" si="66">IF(AC42&lt;18.99,"1","2")</f>
        <v>1</v>
      </c>
      <c r="AF42" s="31" t="str">
        <f t="shared" ref="AF42:AF48" si="67">IF(AC42&gt;22,"2","1")</f>
        <v>1</v>
      </c>
      <c r="AG42" s="31">
        <f t="shared" ref="AG42:AG48" si="68">AD42+AE42+AF42</f>
        <v>3</v>
      </c>
      <c r="AI42" s="31" t="str">
        <f t="shared" ref="AI42:AI47" si="69">IF(D42="U",1," ")</f>
        <v xml:space="preserve"> </v>
      </c>
      <c r="AJ42" s="31">
        <f t="shared" si="9"/>
        <v>1</v>
      </c>
    </row>
    <row r="43" spans="2:36" ht="16.5" customHeight="1" x14ac:dyDescent="0.2">
      <c r="B43" s="35" t="s">
        <v>4</v>
      </c>
      <c r="C43" s="229">
        <f>C42+1</f>
        <v>46140</v>
      </c>
      <c r="D43" s="17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>(G43-F43)+(I43-H43)</f>
        <v>0.5</v>
      </c>
      <c r="L43" s="16">
        <f t="shared" si="19"/>
        <v>8.5</v>
      </c>
      <c r="M43" s="16" t="str">
        <f t="shared" si="61"/>
        <v>-</v>
      </c>
      <c r="N43" s="16" t="str">
        <f t="shared" si="35"/>
        <v>-</v>
      </c>
      <c r="O43" s="157">
        <f>Voreingabe!$I$9</f>
        <v>8.5</v>
      </c>
      <c r="P43" s="151">
        <f t="shared" si="59"/>
        <v>0</v>
      </c>
      <c r="Q43" s="151" t="str">
        <f t="shared" si="62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7"/>
        <v>Okay</v>
      </c>
      <c r="AA43" s="14"/>
      <c r="AB43" s="31">
        <f t="shared" si="63"/>
        <v>0</v>
      </c>
      <c r="AC43" s="32">
        <f t="shared" si="64"/>
        <v>18</v>
      </c>
      <c r="AD43" s="31" t="str">
        <f t="shared" si="65"/>
        <v>1</v>
      </c>
      <c r="AE43" s="31" t="str">
        <f t="shared" si="66"/>
        <v>1</v>
      </c>
      <c r="AF43" s="31" t="str">
        <f t="shared" si="67"/>
        <v>1</v>
      </c>
      <c r="AG43" s="31">
        <f t="shared" si="68"/>
        <v>3</v>
      </c>
      <c r="AI43" s="31" t="str">
        <f t="shared" si="69"/>
        <v xml:space="preserve"> </v>
      </c>
      <c r="AJ43" s="31">
        <f t="shared" si="9"/>
        <v>1</v>
      </c>
    </row>
    <row r="44" spans="2:36" ht="16.5" customHeight="1" x14ac:dyDescent="0.2">
      <c r="B44" s="35" t="s">
        <v>2</v>
      </c>
      <c r="C44" s="229">
        <f t="shared" ref="C44:C45" si="70">C43+1</f>
        <v>46141</v>
      </c>
      <c r="D44" s="17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 t="shared" ref="K44:K45" si="71">(G44-F44)+(I44-H44)</f>
        <v>0.5</v>
      </c>
      <c r="L44" s="16">
        <f t="shared" ref="L44:L45" si="72">+IF((J44-E44-K44)&gt;=0,(J44-E44-K44),(J44-(E44-24)-K44))</f>
        <v>7.5</v>
      </c>
      <c r="M44" s="16" t="str">
        <f t="shared" si="61"/>
        <v>-</v>
      </c>
      <c r="N44" s="16" t="str">
        <f t="shared" ref="N44:N45" si="73">IF(L44&gt;6,IF(K44&lt;0.5,"Pause!","-"),"-")</f>
        <v>-</v>
      </c>
      <c r="O44" s="157">
        <f>Voreingabe!$I$10</f>
        <v>7.5</v>
      </c>
      <c r="P44" s="151">
        <f t="shared" si="59"/>
        <v>0</v>
      </c>
      <c r="Q44" s="151"/>
      <c r="R44" s="153"/>
      <c r="S44" s="180"/>
      <c r="T44" s="154"/>
      <c r="U44" s="154"/>
      <c r="V44" s="154"/>
      <c r="W44" s="154"/>
      <c r="X44" s="155"/>
      <c r="Y44" s="155"/>
      <c r="Z44" s="156" t="str">
        <f>IF(AB44=0,"Okay","Fehler")</f>
        <v>Okay</v>
      </c>
      <c r="AA44" s="14"/>
      <c r="AB44" s="31">
        <f t="shared" si="63"/>
        <v>0</v>
      </c>
      <c r="AC44" s="32">
        <f t="shared" si="64"/>
        <v>17</v>
      </c>
      <c r="AD44" s="31" t="str">
        <f t="shared" si="65"/>
        <v>1</v>
      </c>
      <c r="AE44" s="31" t="str">
        <f t="shared" si="66"/>
        <v>1</v>
      </c>
      <c r="AF44" s="31" t="str">
        <f t="shared" si="67"/>
        <v>1</v>
      </c>
      <c r="AG44" s="31">
        <f t="shared" si="68"/>
        <v>3</v>
      </c>
      <c r="AI44" s="31" t="str">
        <f t="shared" si="69"/>
        <v xml:space="preserve"> </v>
      </c>
      <c r="AJ44" s="31">
        <f>IF(L44&gt;0.5,1," ")</f>
        <v>1</v>
      </c>
    </row>
    <row r="45" spans="2:36" ht="16.5" customHeight="1" x14ac:dyDescent="0.2">
      <c r="B45" s="35" t="s">
        <v>3</v>
      </c>
      <c r="C45" s="229">
        <f t="shared" si="70"/>
        <v>46142</v>
      </c>
      <c r="D45" s="17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si="71"/>
        <v>0.5</v>
      </c>
      <c r="L45" s="16">
        <f t="shared" si="72"/>
        <v>7.5</v>
      </c>
      <c r="M45" s="16" t="str">
        <f t="shared" si="61"/>
        <v>-</v>
      </c>
      <c r="N45" s="16" t="str">
        <f t="shared" si="73"/>
        <v>-</v>
      </c>
      <c r="O45" s="157">
        <f>Voreingabe!$I$11</f>
        <v>7.5</v>
      </c>
      <c r="P45" s="151">
        <f t="shared" si="59"/>
        <v>0</v>
      </c>
      <c r="Q45" s="151" t="str">
        <f t="shared" ref="Q45" si="74">IF(AND((J45-19)&gt;2.99,(J45-E45)&gt;3,J45&gt;19),"JA","-")</f>
        <v>-</v>
      </c>
      <c r="R45" s="153"/>
      <c r="S45" s="180"/>
      <c r="T45" s="154"/>
      <c r="U45" s="154"/>
      <c r="V45" s="154"/>
      <c r="W45" s="154"/>
      <c r="X45" s="155"/>
      <c r="Y45" s="155"/>
      <c r="Z45" s="156" t="str">
        <f>IF(AB45=0,"Okay","Fehler")</f>
        <v>Okay</v>
      </c>
      <c r="AA45" s="14"/>
      <c r="AB45" s="31">
        <f t="shared" si="63"/>
        <v>0</v>
      </c>
      <c r="AC45" s="32">
        <f t="shared" si="64"/>
        <v>17</v>
      </c>
      <c r="AD45" s="31" t="str">
        <f t="shared" si="65"/>
        <v>1</v>
      </c>
      <c r="AE45" s="31" t="str">
        <f t="shared" si="66"/>
        <v>1</v>
      </c>
      <c r="AF45" s="31" t="str">
        <f t="shared" si="67"/>
        <v>1</v>
      </c>
      <c r="AG45" s="31">
        <f t="shared" si="68"/>
        <v>3</v>
      </c>
      <c r="AI45" s="31" t="str">
        <f t="shared" si="69"/>
        <v xml:space="preserve"> </v>
      </c>
      <c r="AJ45" s="31">
        <f t="shared" si="9"/>
        <v>1</v>
      </c>
    </row>
    <row r="46" spans="2:36" ht="16.5" customHeight="1" x14ac:dyDescent="0.2">
      <c r="B46" s="35" t="s">
        <v>5</v>
      </c>
      <c r="C46" s="229"/>
      <c r="D46" s="17"/>
      <c r="E46" s="44"/>
      <c r="F46" s="44"/>
      <c r="G46" s="44"/>
      <c r="H46" s="44"/>
      <c r="I46" s="44"/>
      <c r="J46" s="44"/>
      <c r="K46" s="115"/>
      <c r="L46" s="16"/>
      <c r="M46" s="16"/>
      <c r="N46" s="16"/>
      <c r="O46" s="157"/>
      <c r="P46" s="151"/>
      <c r="Q46" s="151"/>
      <c r="R46" s="153"/>
      <c r="S46" s="180"/>
      <c r="T46" s="154"/>
      <c r="U46" s="154"/>
      <c r="V46" s="154"/>
      <c r="W46" s="154"/>
      <c r="X46" s="155"/>
      <c r="Y46" s="155"/>
      <c r="Z46" s="156" t="str">
        <f>IF(AB46=0,"Okay","Fehler")</f>
        <v>Okay</v>
      </c>
      <c r="AA46" s="14"/>
      <c r="AB46" s="31">
        <f t="shared" si="63"/>
        <v>0</v>
      </c>
      <c r="AC46" s="32">
        <f t="shared" si="64"/>
        <v>0</v>
      </c>
      <c r="AD46" s="31" t="str">
        <f t="shared" si="65"/>
        <v>2</v>
      </c>
      <c r="AE46" s="31" t="str">
        <f t="shared" si="66"/>
        <v>1</v>
      </c>
      <c r="AF46" s="31" t="str">
        <f t="shared" si="67"/>
        <v>1</v>
      </c>
      <c r="AG46" s="31">
        <f t="shared" si="68"/>
        <v>4</v>
      </c>
      <c r="AI46" s="31" t="str">
        <f t="shared" si="69"/>
        <v xml:space="preserve"> </v>
      </c>
      <c r="AJ46" s="31" t="str">
        <f t="shared" si="9"/>
        <v xml:space="preserve"> </v>
      </c>
    </row>
    <row r="47" spans="2:36" ht="16.5" customHeight="1" x14ac:dyDescent="0.2">
      <c r="B47" s="36" t="s">
        <v>6</v>
      </c>
      <c r="C47" s="229"/>
      <c r="D47" s="17"/>
      <c r="E47" s="44"/>
      <c r="F47" s="44"/>
      <c r="G47" s="44"/>
      <c r="H47" s="44"/>
      <c r="I47" s="44"/>
      <c r="J47" s="44"/>
      <c r="K47" s="115"/>
      <c r="L47" s="16"/>
      <c r="M47" s="16"/>
      <c r="N47" s="16"/>
      <c r="O47" s="157"/>
      <c r="P47" s="151"/>
      <c r="Q47" s="151"/>
      <c r="R47" s="153"/>
      <c r="S47" s="180"/>
      <c r="T47" s="154"/>
      <c r="U47" s="154"/>
      <c r="V47" s="154"/>
      <c r="W47" s="154"/>
      <c r="X47" s="155"/>
      <c r="Y47" s="155"/>
      <c r="Z47" s="156" t="str">
        <f t="shared" si="7"/>
        <v>Okay</v>
      </c>
      <c r="AA47" s="14"/>
      <c r="AB47" s="31">
        <f t="shared" si="63"/>
        <v>0</v>
      </c>
      <c r="AC47" s="32">
        <f t="shared" si="64"/>
        <v>0</v>
      </c>
      <c r="AD47" s="31" t="str">
        <f t="shared" si="65"/>
        <v>2</v>
      </c>
      <c r="AE47" s="31" t="str">
        <f t="shared" si="66"/>
        <v>1</v>
      </c>
      <c r="AF47" s="31" t="str">
        <f t="shared" si="67"/>
        <v>1</v>
      </c>
      <c r="AG47" s="31">
        <f t="shared" si="68"/>
        <v>4</v>
      </c>
      <c r="AI47" s="31" t="str">
        <f t="shared" si="69"/>
        <v xml:space="preserve"> </v>
      </c>
      <c r="AJ47" s="31" t="str">
        <f t="shared" si="9"/>
        <v xml:space="preserve"> </v>
      </c>
    </row>
    <row r="48" spans="2:36" ht="16.5" customHeight="1" thickBot="1" x14ac:dyDescent="0.25">
      <c r="B48" s="29" t="s">
        <v>7</v>
      </c>
      <c r="C48" s="231"/>
      <c r="D48" s="20"/>
      <c r="E48" s="44"/>
      <c r="F48" s="44"/>
      <c r="G48" s="44"/>
      <c r="H48" s="44"/>
      <c r="I48" s="44"/>
      <c r="J48" s="44"/>
      <c r="K48" s="115"/>
      <c r="L48" s="16"/>
      <c r="M48" s="16"/>
      <c r="N48" s="16"/>
      <c r="O48" s="157"/>
      <c r="P48" s="151"/>
      <c r="Q48" s="151"/>
      <c r="R48" s="153"/>
      <c r="S48" s="180"/>
      <c r="T48" s="154"/>
      <c r="U48" s="154"/>
      <c r="V48" s="154"/>
      <c r="W48" s="154"/>
      <c r="X48" s="155"/>
      <c r="Y48" s="155"/>
      <c r="Z48" s="156" t="str">
        <f t="shared" si="7"/>
        <v>Okay</v>
      </c>
      <c r="AA48" s="14"/>
      <c r="AB48" s="31">
        <f t="shared" si="63"/>
        <v>0</v>
      </c>
      <c r="AC48" s="32">
        <f t="shared" si="64"/>
        <v>0</v>
      </c>
      <c r="AD48" s="31" t="str">
        <f t="shared" si="65"/>
        <v>2</v>
      </c>
      <c r="AE48" s="31" t="str">
        <f t="shared" si="66"/>
        <v>1</v>
      </c>
      <c r="AF48" s="31" t="str">
        <f t="shared" si="67"/>
        <v>1</v>
      </c>
      <c r="AG48" s="31">
        <f t="shared" si="68"/>
        <v>4</v>
      </c>
      <c r="AI48" s="31" t="s">
        <v>84</v>
      </c>
      <c r="AJ48" s="31" t="str">
        <f t="shared" si="9"/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2"/>
      <c r="L49" s="101">
        <f>SUM(L42:L48)</f>
        <v>32</v>
      </c>
      <c r="M49" s="16"/>
      <c r="N49" s="97"/>
      <c r="O49" s="158">
        <f>SUM(O42:O48)</f>
        <v>32</v>
      </c>
      <c r="P49" s="159">
        <f t="shared" ref="P49" si="75">L49-O49</f>
        <v>0</v>
      </c>
      <c r="Q49" s="160"/>
      <c r="R49" s="161">
        <f t="shared" ref="R49:Y49" si="76">SUM(R42:R48)</f>
        <v>0</v>
      </c>
      <c r="S49" s="161">
        <f t="shared" si="76"/>
        <v>0</v>
      </c>
      <c r="T49" s="163">
        <f t="shared" si="76"/>
        <v>0</v>
      </c>
      <c r="U49" s="161">
        <f t="shared" si="76"/>
        <v>0</v>
      </c>
      <c r="V49" s="163">
        <f t="shared" si="76"/>
        <v>0</v>
      </c>
      <c r="W49" s="163">
        <f t="shared" si="76"/>
        <v>0</v>
      </c>
      <c r="X49" s="163">
        <f t="shared" si="76"/>
        <v>0</v>
      </c>
      <c r="Y49" s="163">
        <f t="shared" si="76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29"/>
      <c r="D50" s="27"/>
      <c r="E50" s="44"/>
      <c r="F50" s="44"/>
      <c r="G50" s="44"/>
      <c r="H50" s="44"/>
      <c r="I50" s="44"/>
      <c r="J50" s="44"/>
      <c r="K50" s="115"/>
      <c r="L50" s="16"/>
      <c r="M50" s="16"/>
      <c r="N50" s="16"/>
      <c r="O50" s="157"/>
      <c r="P50" s="151"/>
      <c r="Q50" s="151"/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77">P50-T50-V50-W50-X50-Y50-R50-U50-S50</f>
        <v>0</v>
      </c>
      <c r="AC50" s="32">
        <f t="shared" ref="AC50:AC56" si="78">IF(AND(J50&gt;=0.1,J50&lt;=12),J50+24,IF(J50&gt;=12,J50,0))</f>
        <v>0</v>
      </c>
      <c r="AD50" s="31" t="str">
        <f t="shared" ref="AD50:AD56" si="79">IF(E50&gt;6.99,"1","2")</f>
        <v>2</v>
      </c>
      <c r="AE50" s="31" t="str">
        <f t="shared" ref="AE50:AE56" si="80">IF(AC50&lt;18.99,"1","2")</f>
        <v>1</v>
      </c>
      <c r="AF50" s="31" t="str">
        <f t="shared" ref="AF50:AF56" si="81">IF(AC50&gt;22,"2","1")</f>
        <v>1</v>
      </c>
      <c r="AG50" s="31">
        <f t="shared" ref="AG50:AG56" si="82">AD50+AE50+AF50</f>
        <v>4</v>
      </c>
      <c r="AI50" s="31" t="str">
        <f t="shared" ref="AI50:AI55" si="83">IF(D50="U",1," ")</f>
        <v xml:space="preserve"> </v>
      </c>
      <c r="AJ50" s="31" t="str">
        <f t="shared" si="9"/>
        <v xml:space="preserve"> </v>
      </c>
    </row>
    <row r="51" spans="2:36" ht="16.5" customHeight="1" x14ac:dyDescent="0.2">
      <c r="B51" s="35" t="s">
        <v>4</v>
      </c>
      <c r="C51" s="229"/>
      <c r="D51" s="17"/>
      <c r="E51" s="44"/>
      <c r="F51" s="44"/>
      <c r="G51" s="44"/>
      <c r="H51" s="44"/>
      <c r="I51" s="44"/>
      <c r="J51" s="44"/>
      <c r="K51" s="115"/>
      <c r="L51" s="16"/>
      <c r="M51" s="16"/>
      <c r="N51" s="16"/>
      <c r="O51" s="157"/>
      <c r="P51" s="151"/>
      <c r="Q51" s="151"/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4">IF(AB51=0,"Okay","Fehler")</f>
        <v>Okay</v>
      </c>
      <c r="AA51" s="14"/>
      <c r="AB51" s="31">
        <f t="shared" si="77"/>
        <v>0</v>
      </c>
      <c r="AC51" s="32">
        <f t="shared" si="78"/>
        <v>0</v>
      </c>
      <c r="AD51" s="31" t="str">
        <f t="shared" si="79"/>
        <v>2</v>
      </c>
      <c r="AE51" s="31" t="str">
        <f t="shared" si="80"/>
        <v>1</v>
      </c>
      <c r="AF51" s="31" t="str">
        <f t="shared" si="81"/>
        <v>1</v>
      </c>
      <c r="AG51" s="31">
        <f t="shared" si="82"/>
        <v>4</v>
      </c>
      <c r="AI51" s="31" t="str">
        <f t="shared" si="83"/>
        <v xml:space="preserve"> </v>
      </c>
      <c r="AJ51" s="31" t="str">
        <f t="shared" si="9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1"/>
      <c r="R52" s="153"/>
      <c r="S52" s="180"/>
      <c r="T52" s="154"/>
      <c r="U52" s="154"/>
      <c r="V52" s="154"/>
      <c r="W52" s="154"/>
      <c r="X52" s="155"/>
      <c r="Y52" s="155"/>
      <c r="Z52" s="156" t="str">
        <f t="shared" si="84"/>
        <v>Okay</v>
      </c>
      <c r="AA52" s="14"/>
      <c r="AB52" s="31">
        <f t="shared" si="77"/>
        <v>0</v>
      </c>
      <c r="AC52" s="32">
        <f t="shared" si="78"/>
        <v>0</v>
      </c>
      <c r="AD52" s="31" t="str">
        <f t="shared" si="79"/>
        <v>2</v>
      </c>
      <c r="AE52" s="31" t="str">
        <f t="shared" si="80"/>
        <v>1</v>
      </c>
      <c r="AF52" s="31" t="str">
        <f t="shared" si="81"/>
        <v>1</v>
      </c>
      <c r="AG52" s="31">
        <f t="shared" si="82"/>
        <v>4</v>
      </c>
      <c r="AI52" s="31" t="str">
        <f t="shared" si="83"/>
        <v xml:space="preserve"> </v>
      </c>
      <c r="AJ52" s="31" t="str">
        <f t="shared" si="9"/>
        <v xml:space="preserve"> </v>
      </c>
    </row>
    <row r="53" spans="2:36" ht="16.5" customHeight="1" x14ac:dyDescent="0.2">
      <c r="B53" s="35" t="s">
        <v>3</v>
      </c>
      <c r="C53" s="229"/>
      <c r="D53" s="17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4"/>
        <v>Okay</v>
      </c>
      <c r="AA53" s="14"/>
      <c r="AB53" s="31">
        <f t="shared" si="77"/>
        <v>0</v>
      </c>
      <c r="AC53" s="32">
        <f t="shared" si="78"/>
        <v>0</v>
      </c>
      <c r="AD53" s="31" t="str">
        <f t="shared" si="79"/>
        <v>2</v>
      </c>
      <c r="AE53" s="31" t="str">
        <f t="shared" si="80"/>
        <v>1</v>
      </c>
      <c r="AF53" s="31" t="str">
        <f t="shared" si="81"/>
        <v>1</v>
      </c>
      <c r="AG53" s="31">
        <f t="shared" si="82"/>
        <v>4</v>
      </c>
      <c r="AI53" s="31" t="str">
        <f t="shared" si="83"/>
        <v xml:space="preserve"> </v>
      </c>
      <c r="AJ53" s="31" t="str">
        <f t="shared" si="9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4"/>
        <v>Okay</v>
      </c>
      <c r="AA54" s="14"/>
      <c r="AB54" s="31">
        <f t="shared" si="77"/>
        <v>0</v>
      </c>
      <c r="AC54" s="32">
        <f t="shared" si="78"/>
        <v>0</v>
      </c>
      <c r="AD54" s="31" t="str">
        <f t="shared" si="79"/>
        <v>2</v>
      </c>
      <c r="AE54" s="31" t="str">
        <f t="shared" si="80"/>
        <v>1</v>
      </c>
      <c r="AF54" s="31" t="str">
        <f t="shared" si="81"/>
        <v>1</v>
      </c>
      <c r="AG54" s="31">
        <f t="shared" si="82"/>
        <v>4</v>
      </c>
      <c r="AI54" s="31" t="str">
        <f t="shared" si="83"/>
        <v xml:space="preserve"> </v>
      </c>
      <c r="AJ54" s="31" t="str">
        <f t="shared" si="9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4"/>
        <v>Okay</v>
      </c>
      <c r="AA55" s="14"/>
      <c r="AB55" s="31">
        <f t="shared" si="77"/>
        <v>0</v>
      </c>
      <c r="AC55" s="32">
        <f t="shared" si="78"/>
        <v>0</v>
      </c>
      <c r="AD55" s="31" t="str">
        <f t="shared" si="79"/>
        <v>2</v>
      </c>
      <c r="AE55" s="31" t="str">
        <f t="shared" si="80"/>
        <v>1</v>
      </c>
      <c r="AF55" s="31" t="str">
        <f t="shared" si="81"/>
        <v>1</v>
      </c>
      <c r="AG55" s="31">
        <f t="shared" si="82"/>
        <v>4</v>
      </c>
      <c r="AI55" s="31" t="str">
        <f t="shared" si="83"/>
        <v xml:space="preserve"> </v>
      </c>
      <c r="AJ55" s="31" t="str">
        <f t="shared" si="9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4"/>
        <v>Okay</v>
      </c>
      <c r="AA56" s="14"/>
      <c r="AB56" s="31">
        <f t="shared" si="77"/>
        <v>0</v>
      </c>
      <c r="AC56" s="32">
        <f t="shared" si="78"/>
        <v>0</v>
      </c>
      <c r="AD56" s="31" t="str">
        <f t="shared" si="79"/>
        <v>2</v>
      </c>
      <c r="AE56" s="31" t="str">
        <f t="shared" si="80"/>
        <v>1</v>
      </c>
      <c r="AF56" s="31" t="str">
        <f t="shared" si="81"/>
        <v>1</v>
      </c>
      <c r="AG56" s="31">
        <f t="shared" si="82"/>
        <v>4</v>
      </c>
      <c r="AI56" s="31" t="s">
        <v>84</v>
      </c>
      <c r="AJ56" s="31" t="str">
        <f t="shared" si="9"/>
        <v xml:space="preserve"> </v>
      </c>
    </row>
    <row r="57" spans="2:36" s="31" customFormat="1" ht="16.5" customHeight="1" thickBot="1" x14ac:dyDescent="0.25">
      <c r="B57" s="111" t="s">
        <v>93</v>
      </c>
      <c r="C57" s="230"/>
      <c r="D57" s="127"/>
      <c r="E57" s="91"/>
      <c r="F57" s="92"/>
      <c r="G57" s="92"/>
      <c r="H57" s="92"/>
      <c r="I57" s="92"/>
      <c r="J57" s="92"/>
      <c r="K57" s="92"/>
      <c r="L57" s="118">
        <f>SUM(L50:L56)</f>
        <v>0</v>
      </c>
      <c r="M57" s="16" t="str">
        <f>IF(L57&gt;60,"§9 AZG! ","-")</f>
        <v>-</v>
      </c>
      <c r="N57" s="16"/>
      <c r="O57" s="165">
        <f>SUM(O50:O56)</f>
        <v>0</v>
      </c>
      <c r="P57" s="166">
        <f>L57-O57</f>
        <v>0</v>
      </c>
      <c r="Q57" s="167"/>
      <c r="R57" s="161">
        <f t="shared" ref="R57:Y57" si="85">SUM(R50:R56)</f>
        <v>0</v>
      </c>
      <c r="S57" s="161">
        <f t="shared" si="85"/>
        <v>0</v>
      </c>
      <c r="T57" s="161">
        <f t="shared" si="85"/>
        <v>0</v>
      </c>
      <c r="U57" s="161">
        <f t="shared" si="85"/>
        <v>0</v>
      </c>
      <c r="V57" s="161">
        <f t="shared" si="85"/>
        <v>0</v>
      </c>
      <c r="W57" s="161">
        <f t="shared" si="85"/>
        <v>0</v>
      </c>
      <c r="X57" s="161">
        <f t="shared" si="85"/>
        <v>0</v>
      </c>
      <c r="Y57" s="161">
        <f t="shared" si="85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233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169</v>
      </c>
      <c r="M58" s="245" t="str">
        <f>IF((L58/D59)&gt;9.6,"Achtung: WHAZ","")</f>
        <v/>
      </c>
      <c r="N58" s="8"/>
      <c r="O58" s="119">
        <f>O17+O25+O33+O41+O49+O57</f>
        <v>169</v>
      </c>
      <c r="P58" s="123">
        <f>P17+P25+P33+P41+P49+P57</f>
        <v>0</v>
      </c>
      <c r="Q58" s="124"/>
      <c r="R58" s="121">
        <f t="shared" ref="R58:Y58" si="86">R17+R25+R33+R41+R49+R57+R9</f>
        <v>0</v>
      </c>
      <c r="S58" s="183">
        <f t="shared" si="86"/>
        <v>0</v>
      </c>
      <c r="T58" s="78">
        <f t="shared" si="86"/>
        <v>0</v>
      </c>
      <c r="U58" s="78">
        <f t="shared" si="86"/>
        <v>0</v>
      </c>
      <c r="V58" s="78">
        <f t="shared" si="86"/>
        <v>0</v>
      </c>
      <c r="W58" s="78">
        <f t="shared" si="86"/>
        <v>0</v>
      </c>
      <c r="X58" s="79">
        <f t="shared" si="86"/>
        <v>0</v>
      </c>
      <c r="Y58" s="79">
        <f t="shared" si="86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22</v>
      </c>
    </row>
    <row r="59" spans="2:36" ht="16.5" customHeight="1" thickBot="1" x14ac:dyDescent="0.25">
      <c r="B59" s="80" t="s">
        <v>113</v>
      </c>
      <c r="C59" s="233"/>
      <c r="D59" s="128">
        <f>+AJ58</f>
        <v>22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222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22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2.75" x14ac:dyDescent="0.2">
      <c r="B62" s="9" t="s">
        <v>21</v>
      </c>
      <c r="C62" s="22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22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8">
        <f t="shared" ref="R63:Y63" si="87">R58+R60-R62</f>
        <v>0</v>
      </c>
      <c r="S63" s="189">
        <f t="shared" si="87"/>
        <v>0</v>
      </c>
      <c r="T63" s="190">
        <f t="shared" si="87"/>
        <v>0</v>
      </c>
      <c r="U63" s="190">
        <f t="shared" si="87"/>
        <v>0</v>
      </c>
      <c r="V63" s="190">
        <f t="shared" si="87"/>
        <v>0</v>
      </c>
      <c r="W63" s="190">
        <f t="shared" si="87"/>
        <v>0</v>
      </c>
      <c r="X63" s="191">
        <f t="shared" si="87"/>
        <v>0</v>
      </c>
      <c r="Y63" s="191">
        <f t="shared" si="87"/>
        <v>0</v>
      </c>
      <c r="Z63" s="8"/>
      <c r="AA63" s="8"/>
    </row>
    <row r="64" spans="2:36" x14ac:dyDescent="0.2">
      <c r="B64" s="5"/>
      <c r="C64" s="23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23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23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235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67"/>
  <sheetViews>
    <sheetView topLeftCell="A16" zoomScale="80" zoomScaleNormal="80" workbookViewId="0">
      <selection activeCell="J14" sqref="J14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855468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5" width="0" style="31" hidden="1" customWidth="1"/>
    <col min="36" max="36" width="11.42578125" style="31" hidden="1" customWidth="1"/>
    <col min="37" max="38" width="11.42578125" style="31" customWidth="1"/>
    <col min="39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61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April!R63</f>
        <v>0</v>
      </c>
      <c r="S9" s="206">
        <f>April!S63</f>
        <v>0</v>
      </c>
      <c r="T9" s="169">
        <f>April!T63</f>
        <v>0</v>
      </c>
      <c r="U9" s="169">
        <f>April!U63</f>
        <v>0</v>
      </c>
      <c r="V9" s="169">
        <f>April!V63</f>
        <v>0</v>
      </c>
      <c r="W9" s="169">
        <f>April!W63</f>
        <v>0</v>
      </c>
      <c r="X9" s="170">
        <f>April!X63</f>
        <v>0</v>
      </c>
      <c r="Y9" s="171">
        <f>April!Y63</f>
        <v>0</v>
      </c>
      <c r="Z9" s="150"/>
      <c r="AA9" s="110"/>
    </row>
    <row r="10" spans="1:36" ht="16.5" customHeight="1" x14ac:dyDescent="0.2">
      <c r="B10" s="35" t="s">
        <v>1</v>
      </c>
      <c r="C10" s="236"/>
      <c r="D10" s="52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1"/>
      <c r="R10" s="172"/>
      <c r="S10" s="182"/>
      <c r="T10" s="173"/>
      <c r="U10" s="173"/>
      <c r="V10" s="173"/>
      <c r="W10" s="173"/>
      <c r="X10" s="174"/>
      <c r="Y10" s="174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0">IF(AND(J10&gt;=0.1,J10&lt;=12),J10+24,IF(J10&gt;=12,J10,0))</f>
        <v>0</v>
      </c>
      <c r="AD10" s="31" t="str">
        <f t="shared" ref="AD10:AD16" si="1">IF(E10&gt;6.99,"1","2")</f>
        <v>2</v>
      </c>
      <c r="AE10" s="31" t="str">
        <f t="shared" ref="AE10:AE16" si="2">IF(AC10&lt;18.99,"1","2")</f>
        <v>1</v>
      </c>
      <c r="AF10" s="31" t="str">
        <f t="shared" ref="AF10:AF16" si="3">IF(AC10&gt;22,"2","1")</f>
        <v>1</v>
      </c>
      <c r="AG10" s="31">
        <f t="shared" ref="AG10:AG16" si="4">AD10+AE10+AF10</f>
        <v>4</v>
      </c>
      <c r="AI10" s="31" t="str">
        <f t="shared" ref="AI10:AI15" si="5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36"/>
      <c r="D11" s="46"/>
      <c r="E11" s="44"/>
      <c r="F11" s="44"/>
      <c r="G11" s="44"/>
      <c r="H11" s="44"/>
      <c r="I11" s="44"/>
      <c r="J11" s="44"/>
      <c r="K11" s="115"/>
      <c r="L11" s="16"/>
      <c r="M11" s="16"/>
      <c r="N11" s="16"/>
      <c r="O11" s="157"/>
      <c r="P11" s="151"/>
      <c r="Q11" s="151"/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46" si="6">IF(AB11=0,"Okay","Fehler")</f>
        <v>Okay</v>
      </c>
      <c r="AA11" s="14"/>
      <c r="AB11" s="31">
        <f t="shared" ref="AB11:AB16" si="7">P11-T11-V11-W11-X11-Y11-R11-U11-S11</f>
        <v>0</v>
      </c>
      <c r="AC11" s="32">
        <f t="shared" si="0"/>
        <v>0</v>
      </c>
      <c r="AD11" s="31" t="str">
        <f t="shared" si="1"/>
        <v>2</v>
      </c>
      <c r="AE11" s="31" t="str">
        <f t="shared" si="2"/>
        <v>1</v>
      </c>
      <c r="AF11" s="31" t="str">
        <f t="shared" si="3"/>
        <v>1</v>
      </c>
      <c r="AG11" s="31">
        <f t="shared" si="4"/>
        <v>4</v>
      </c>
      <c r="AI11" s="31" t="str">
        <f t="shared" si="5"/>
        <v xml:space="preserve"> </v>
      </c>
      <c r="AJ11" s="31" t="str">
        <f t="shared" ref="AJ11:AJ56" si="8">IF(L11&gt;0.5,1," ")</f>
        <v xml:space="preserve"> </v>
      </c>
    </row>
    <row r="12" spans="1:36" ht="16.5" customHeight="1" x14ac:dyDescent="0.2">
      <c r="B12" s="35" t="s">
        <v>2</v>
      </c>
      <c r="C12" s="236"/>
      <c r="D12" s="52"/>
      <c r="E12" s="44"/>
      <c r="F12" s="44"/>
      <c r="G12" s="44"/>
      <c r="H12" s="44"/>
      <c r="I12" s="44"/>
      <c r="J12" s="44"/>
      <c r="K12" s="115"/>
      <c r="L12" s="16"/>
      <c r="M12" s="16"/>
      <c r="N12" s="16"/>
      <c r="O12" s="157"/>
      <c r="P12" s="151"/>
      <c r="Q12" s="151"/>
      <c r="R12" s="153"/>
      <c r="S12" s="180"/>
      <c r="T12" s="154"/>
      <c r="U12" s="154"/>
      <c r="V12" s="154"/>
      <c r="W12" s="154"/>
      <c r="X12" s="155"/>
      <c r="Y12" s="155"/>
      <c r="Z12" s="156" t="str">
        <f t="shared" si="6"/>
        <v>Okay</v>
      </c>
      <c r="AA12" s="14"/>
      <c r="AB12" s="31">
        <f t="shared" si="7"/>
        <v>0</v>
      </c>
      <c r="AC12" s="32">
        <f t="shared" si="0"/>
        <v>0</v>
      </c>
      <c r="AD12" s="31" t="str">
        <f t="shared" si="1"/>
        <v>2</v>
      </c>
      <c r="AE12" s="31" t="str">
        <f t="shared" si="2"/>
        <v>1</v>
      </c>
      <c r="AF12" s="31" t="str">
        <f t="shared" si="3"/>
        <v>1</v>
      </c>
      <c r="AG12" s="31">
        <f t="shared" si="4"/>
        <v>4</v>
      </c>
      <c r="AI12" s="31" t="str">
        <f t="shared" si="5"/>
        <v xml:space="preserve"> </v>
      </c>
      <c r="AJ12" s="31" t="str">
        <f t="shared" si="8"/>
        <v xml:space="preserve"> </v>
      </c>
    </row>
    <row r="13" spans="1:36" ht="16.5" customHeight="1" x14ac:dyDescent="0.2">
      <c r="B13" s="35" t="s">
        <v>3</v>
      </c>
      <c r="C13" s="236"/>
      <c r="D13" s="46"/>
      <c r="E13" s="44"/>
      <c r="F13" s="44"/>
      <c r="G13" s="44"/>
      <c r="H13" s="44"/>
      <c r="I13" s="44"/>
      <c r="J13" s="44"/>
      <c r="K13" s="115"/>
      <c r="L13" s="16"/>
      <c r="M13" s="16"/>
      <c r="N13" s="16"/>
      <c r="O13" s="157"/>
      <c r="P13" s="151"/>
      <c r="Q13" s="151"/>
      <c r="R13" s="153"/>
      <c r="S13" s="180"/>
      <c r="T13" s="154"/>
      <c r="U13" s="154"/>
      <c r="V13" s="154"/>
      <c r="W13" s="154"/>
      <c r="X13" s="155"/>
      <c r="Y13" s="155"/>
      <c r="Z13" s="156" t="str">
        <f t="shared" si="6"/>
        <v>Okay</v>
      </c>
      <c r="AA13" s="14"/>
      <c r="AB13" s="31">
        <f t="shared" si="7"/>
        <v>0</v>
      </c>
      <c r="AC13" s="32">
        <f t="shared" si="0"/>
        <v>0</v>
      </c>
      <c r="AD13" s="31" t="str">
        <f t="shared" si="1"/>
        <v>2</v>
      </c>
      <c r="AE13" s="31" t="str">
        <f t="shared" si="2"/>
        <v>1</v>
      </c>
      <c r="AF13" s="31" t="str">
        <f t="shared" si="3"/>
        <v>1</v>
      </c>
      <c r="AG13" s="31">
        <f t="shared" si="4"/>
        <v>4</v>
      </c>
      <c r="AI13" s="31" t="str">
        <f t="shared" si="5"/>
        <v xml:space="preserve"> </v>
      </c>
      <c r="AJ13" s="31" t="str">
        <f t="shared" si="8"/>
        <v xml:space="preserve"> </v>
      </c>
    </row>
    <row r="14" spans="1:36" ht="16.5" customHeight="1" x14ac:dyDescent="0.2">
      <c r="B14" s="35" t="s">
        <v>5</v>
      </c>
      <c r="C14" s="237">
        <v>46143</v>
      </c>
      <c r="D14" s="207" t="s">
        <v>42</v>
      </c>
      <c r="E14" s="44">
        <f>Voreingabe!$C$12</f>
        <v>9</v>
      </c>
      <c r="F14" s="44">
        <f>Voreingabe!$E$12</f>
        <v>12</v>
      </c>
      <c r="G14" s="44">
        <f>Voreingabe!$F$12</f>
        <v>12.5</v>
      </c>
      <c r="H14" s="44">
        <f>Voreingabe!$G$12</f>
        <v>0</v>
      </c>
      <c r="I14" s="44">
        <f>Voreingabe!$H$12</f>
        <v>0</v>
      </c>
      <c r="J14" s="44">
        <f>Voreingabe!$D$12</f>
        <v>16</v>
      </c>
      <c r="K14" s="115">
        <f t="shared" ref="K14:K16" si="9">(G14-F14)+(I14-H14)</f>
        <v>0.5</v>
      </c>
      <c r="L14" s="16">
        <f t="shared" ref="L14:L16" si="10">+IF((J14-E14-K14)&gt;=0,(J14-E14-K14),(J14-(E14-24)-K14))</f>
        <v>6.5</v>
      </c>
      <c r="M14" s="16" t="str">
        <f t="shared" ref="M14:M16" si="11">IF(L14&gt;12,"§9 AZG! ","-")</f>
        <v>-</v>
      </c>
      <c r="N14" s="16" t="str">
        <f t="shared" ref="N14:N16" si="12">IF(L14&gt;6,IF(K14&lt;0.5,"Pause!","-"),"-")</f>
        <v>-</v>
      </c>
      <c r="O14" s="157">
        <f>Voreingabe!$I$12</f>
        <v>6.5</v>
      </c>
      <c r="P14" s="151">
        <f t="shared" ref="P14:P16" si="13">L14-O14</f>
        <v>0</v>
      </c>
      <c r="Q14" s="151"/>
      <c r="R14" s="153"/>
      <c r="S14" s="180"/>
      <c r="T14" s="154"/>
      <c r="U14" s="154"/>
      <c r="V14" s="154"/>
      <c r="W14" s="154"/>
      <c r="X14" s="155"/>
      <c r="Y14" s="155"/>
      <c r="Z14" s="156" t="str">
        <f t="shared" si="6"/>
        <v>Okay</v>
      </c>
      <c r="AA14" s="14"/>
      <c r="AB14" s="31">
        <f t="shared" si="7"/>
        <v>0</v>
      </c>
      <c r="AC14" s="32">
        <f t="shared" si="0"/>
        <v>16</v>
      </c>
      <c r="AD14" s="31" t="str">
        <f t="shared" si="1"/>
        <v>1</v>
      </c>
      <c r="AE14" s="31" t="str">
        <f t="shared" si="2"/>
        <v>1</v>
      </c>
      <c r="AF14" s="31" t="str">
        <f t="shared" si="3"/>
        <v>1</v>
      </c>
      <c r="AG14" s="31">
        <f t="shared" si="4"/>
        <v>3</v>
      </c>
      <c r="AI14" s="31" t="str">
        <f t="shared" si="5"/>
        <v xml:space="preserve"> </v>
      </c>
      <c r="AJ14" s="31">
        <f t="shared" si="8"/>
        <v>1</v>
      </c>
    </row>
    <row r="15" spans="1:36" ht="16.5" customHeight="1" x14ac:dyDescent="0.2">
      <c r="B15" s="36" t="s">
        <v>6</v>
      </c>
      <c r="C15" s="229">
        <f t="shared" ref="C15:C16" si="14">C14+1</f>
        <v>46144</v>
      </c>
      <c r="D15" s="17"/>
      <c r="E15" s="44">
        <f>Voreingabe!$C$13</f>
        <v>0</v>
      </c>
      <c r="F15" s="44">
        <f>Voreingabe!$E$13</f>
        <v>0</v>
      </c>
      <c r="G15" s="44">
        <f>Voreingabe!$F$13</f>
        <v>0</v>
      </c>
      <c r="H15" s="44">
        <f>Voreingabe!$G$13</f>
        <v>0</v>
      </c>
      <c r="I15" s="44">
        <f>Voreingabe!$H$13</f>
        <v>0</v>
      </c>
      <c r="J15" s="44">
        <f>Voreingabe!$D$13</f>
        <v>0</v>
      </c>
      <c r="K15" s="115">
        <f t="shared" si="9"/>
        <v>0</v>
      </c>
      <c r="L15" s="16">
        <f t="shared" si="10"/>
        <v>0</v>
      </c>
      <c r="M15" s="16" t="str">
        <f t="shared" si="11"/>
        <v>-</v>
      </c>
      <c r="N15" s="16" t="str">
        <f t="shared" si="12"/>
        <v>-</v>
      </c>
      <c r="O15" s="157">
        <f>Voreingabe!$I$13</f>
        <v>0</v>
      </c>
      <c r="P15" s="151">
        <f t="shared" si="13"/>
        <v>0</v>
      </c>
      <c r="Q15" s="151"/>
      <c r="R15" s="153"/>
      <c r="S15" s="180"/>
      <c r="T15" s="154"/>
      <c r="U15" s="154"/>
      <c r="V15" s="154"/>
      <c r="W15" s="154"/>
      <c r="X15" s="155"/>
      <c r="Y15" s="155"/>
      <c r="Z15" s="156" t="str">
        <f t="shared" si="6"/>
        <v>Okay</v>
      </c>
      <c r="AA15" s="14"/>
      <c r="AB15" s="31">
        <f t="shared" si="7"/>
        <v>0</v>
      </c>
      <c r="AC15" s="32">
        <f t="shared" si="0"/>
        <v>0</v>
      </c>
      <c r="AD15" s="31" t="str">
        <f t="shared" si="1"/>
        <v>2</v>
      </c>
      <c r="AE15" s="31" t="str">
        <f t="shared" si="2"/>
        <v>1</v>
      </c>
      <c r="AF15" s="31" t="str">
        <f t="shared" si="3"/>
        <v>1</v>
      </c>
      <c r="AG15" s="31">
        <f t="shared" si="4"/>
        <v>4</v>
      </c>
      <c r="AI15" s="31" t="str">
        <f t="shared" si="5"/>
        <v xml:space="preserve"> </v>
      </c>
      <c r="AJ15" s="31" t="str">
        <f t="shared" si="8"/>
        <v xml:space="preserve"> </v>
      </c>
    </row>
    <row r="16" spans="1:36" ht="16.5" customHeight="1" thickBot="1" x14ac:dyDescent="0.25">
      <c r="B16" s="29" t="s">
        <v>7</v>
      </c>
      <c r="C16" s="231">
        <f t="shared" si="14"/>
        <v>46145</v>
      </c>
      <c r="D16" s="20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si="9"/>
        <v>0</v>
      </c>
      <c r="L16" s="16">
        <f t="shared" si="10"/>
        <v>0</v>
      </c>
      <c r="M16" s="16" t="str">
        <f t="shared" si="11"/>
        <v>-</v>
      </c>
      <c r="N16" s="16" t="str">
        <f t="shared" si="12"/>
        <v>-</v>
      </c>
      <c r="O16" s="157">
        <f>Voreingabe!$I$14</f>
        <v>0</v>
      </c>
      <c r="P16" s="151">
        <f t="shared" si="13"/>
        <v>0</v>
      </c>
      <c r="Q16" s="151"/>
      <c r="R16" s="153"/>
      <c r="S16" s="180"/>
      <c r="T16" s="154"/>
      <c r="U16" s="154"/>
      <c r="V16" s="154"/>
      <c r="W16" s="154"/>
      <c r="X16" s="155"/>
      <c r="Y16" s="155"/>
      <c r="Z16" s="156" t="str">
        <f t="shared" si="6"/>
        <v>Okay</v>
      </c>
      <c r="AA16" s="14"/>
      <c r="AB16" s="31">
        <f t="shared" si="7"/>
        <v>0</v>
      </c>
      <c r="AC16" s="32">
        <f t="shared" si="0"/>
        <v>0</v>
      </c>
      <c r="AD16" s="31" t="str">
        <f t="shared" si="1"/>
        <v>2</v>
      </c>
      <c r="AE16" s="31" t="str">
        <f t="shared" si="2"/>
        <v>1</v>
      </c>
      <c r="AF16" s="31" t="str">
        <f t="shared" si="3"/>
        <v>1</v>
      </c>
      <c r="AG16" s="31">
        <f t="shared" si="4"/>
        <v>4</v>
      </c>
      <c r="AI16" s="31" t="s">
        <v>84</v>
      </c>
      <c r="AJ16" s="31" t="str">
        <f t="shared" si="8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6.5</v>
      </c>
      <c r="M17" s="16" t="str">
        <f>IF(L17&gt;60,"§9 AZG! ","-")</f>
        <v>-</v>
      </c>
      <c r="N17" s="97"/>
      <c r="O17" s="158">
        <f>SUM(O10:O16)</f>
        <v>6.5</v>
      </c>
      <c r="P17" s="159">
        <f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5">SUM(T10:T16)</f>
        <v>0</v>
      </c>
      <c r="U17" s="161">
        <f t="shared" si="15"/>
        <v>0</v>
      </c>
      <c r="V17" s="161">
        <f t="shared" si="15"/>
        <v>0</v>
      </c>
      <c r="W17" s="161">
        <f t="shared" si="15"/>
        <v>0</v>
      </c>
      <c r="X17" s="161">
        <f t="shared" si="15"/>
        <v>0</v>
      </c>
      <c r="Y17" s="161">
        <f t="shared" si="15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39">
        <f>C16+1</f>
        <v>46146</v>
      </c>
      <c r="D18" s="52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6">(G18-F18)+(I18-H18)</f>
        <v>0.5</v>
      </c>
      <c r="L18" s="16">
        <f t="shared" ref="L18:L24" si="17">+IF((J18-E18-K18)&gt;=0,(J18-E18-K18),(J18-(E18-24)-K18))</f>
        <v>8.5</v>
      </c>
      <c r="M18" s="16" t="str">
        <f t="shared" ref="M18:M24" si="18">IF(L18&gt;12,"§9 AZG! ","-")</f>
        <v>-</v>
      </c>
      <c r="N18" s="16" t="str">
        <f t="shared" ref="N18:N24" si="19">IF(L18&gt;6,IF(K18&lt;0.5,"Pause!","-"),"-")</f>
        <v>-</v>
      </c>
      <c r="O18" s="157">
        <f>Voreingabe!$I$8</f>
        <v>8.5</v>
      </c>
      <c r="P18" s="151">
        <f>L18-O18</f>
        <v>0</v>
      </c>
      <c r="Q18" s="151" t="str">
        <f t="shared" ref="Q18:Q24" si="20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1">P18-T18-V18-W18-X18-Y18-R18-U18-S18</f>
        <v>0</v>
      </c>
      <c r="AC18" s="32">
        <f t="shared" ref="AC18:AC24" si="22">IF(AND(J18&gt;=0.1,J18&lt;=12),J18+24,IF(J18&gt;=12,J18,0))</f>
        <v>18</v>
      </c>
      <c r="AD18" s="31" t="str">
        <f t="shared" ref="AD18:AD24" si="23">IF(E18&gt;6.99,"1","2")</f>
        <v>1</v>
      </c>
      <c r="AE18" s="31" t="str">
        <f t="shared" ref="AE18:AE24" si="24">IF(AC18&lt;18.99,"1","2")</f>
        <v>1</v>
      </c>
      <c r="AF18" s="31" t="str">
        <f t="shared" ref="AF18:AF24" si="25">IF(AC18&gt;22,"2","1")</f>
        <v>1</v>
      </c>
      <c r="AG18" s="31">
        <f t="shared" ref="AG18:AG24" si="26">AD18+AE18+AF18</f>
        <v>3</v>
      </c>
      <c r="AI18" s="31" t="str">
        <f t="shared" ref="AI18:AI23" si="27">IF(D18="U",1," ")</f>
        <v xml:space="preserve"> </v>
      </c>
      <c r="AJ18" s="31">
        <f t="shared" si="8"/>
        <v>1</v>
      </c>
    </row>
    <row r="19" spans="2:36" ht="16.5" customHeight="1" x14ac:dyDescent="0.2">
      <c r="B19" s="35" t="s">
        <v>4</v>
      </c>
      <c r="C19" s="229">
        <f t="shared" ref="C19:C24" si="28">C18+1</f>
        <v>46147</v>
      </c>
      <c r="D19" s="17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6"/>
        <v>0.5</v>
      </c>
      <c r="L19" s="16">
        <f t="shared" si="17"/>
        <v>8.5</v>
      </c>
      <c r="M19" s="16" t="str">
        <f t="shared" si="18"/>
        <v>-</v>
      </c>
      <c r="N19" s="16" t="str">
        <f t="shared" si="19"/>
        <v>-</v>
      </c>
      <c r="O19" s="157">
        <f>Voreingabe!$I$9</f>
        <v>8.5</v>
      </c>
      <c r="P19" s="151">
        <f t="shared" ref="P19:P24" si="29">L19-O19</f>
        <v>0</v>
      </c>
      <c r="Q19" s="151" t="str">
        <f t="shared" si="20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si="6"/>
        <v>Okay</v>
      </c>
      <c r="AA19" s="14"/>
      <c r="AB19" s="31">
        <f t="shared" si="21"/>
        <v>0</v>
      </c>
      <c r="AC19" s="32">
        <f t="shared" si="22"/>
        <v>18</v>
      </c>
      <c r="AD19" s="31" t="str">
        <f t="shared" si="23"/>
        <v>1</v>
      </c>
      <c r="AE19" s="31" t="str">
        <f t="shared" si="24"/>
        <v>1</v>
      </c>
      <c r="AF19" s="31" t="str">
        <f t="shared" si="25"/>
        <v>1</v>
      </c>
      <c r="AG19" s="31">
        <f t="shared" si="26"/>
        <v>3</v>
      </c>
      <c r="AI19" s="31" t="str">
        <f t="shared" si="27"/>
        <v xml:space="preserve"> </v>
      </c>
      <c r="AJ19" s="31">
        <f t="shared" si="8"/>
        <v>1</v>
      </c>
    </row>
    <row r="20" spans="2:36" ht="16.5" customHeight="1" x14ac:dyDescent="0.2">
      <c r="B20" s="35" t="s">
        <v>2</v>
      </c>
      <c r="C20" s="229">
        <f t="shared" si="28"/>
        <v>46148</v>
      </c>
      <c r="D20" s="17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6"/>
        <v>0.5</v>
      </c>
      <c r="L20" s="16">
        <f t="shared" si="17"/>
        <v>7.5</v>
      </c>
      <c r="M20" s="16" t="str">
        <f t="shared" si="18"/>
        <v>-</v>
      </c>
      <c r="N20" s="16" t="str">
        <f t="shared" si="19"/>
        <v>-</v>
      </c>
      <c r="O20" s="157">
        <f>Voreingabe!$I$10</f>
        <v>7.5</v>
      </c>
      <c r="P20" s="151">
        <f t="shared" si="29"/>
        <v>0</v>
      </c>
      <c r="Q20" s="151" t="str">
        <f t="shared" si="20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6"/>
        <v>Okay</v>
      </c>
      <c r="AA20" s="14"/>
      <c r="AB20" s="31">
        <f t="shared" si="21"/>
        <v>0</v>
      </c>
      <c r="AC20" s="32">
        <f t="shared" si="22"/>
        <v>17</v>
      </c>
      <c r="AD20" s="31" t="str">
        <f t="shared" si="23"/>
        <v>1</v>
      </c>
      <c r="AE20" s="31" t="str">
        <f t="shared" si="24"/>
        <v>1</v>
      </c>
      <c r="AF20" s="31" t="str">
        <f t="shared" si="25"/>
        <v>1</v>
      </c>
      <c r="AG20" s="31">
        <f t="shared" si="26"/>
        <v>3</v>
      </c>
      <c r="AI20" s="31" t="str">
        <f t="shared" si="27"/>
        <v xml:space="preserve"> </v>
      </c>
      <c r="AJ20" s="31">
        <f t="shared" si="8"/>
        <v>1</v>
      </c>
    </row>
    <row r="21" spans="2:36" ht="16.5" customHeight="1" x14ac:dyDescent="0.2">
      <c r="B21" s="35" t="s">
        <v>3</v>
      </c>
      <c r="C21" s="236">
        <f t="shared" si="28"/>
        <v>46149</v>
      </c>
      <c r="D21" s="52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6"/>
        <v>0.5</v>
      </c>
      <c r="L21" s="16">
        <f t="shared" si="17"/>
        <v>7.5</v>
      </c>
      <c r="M21" s="16" t="str">
        <f t="shared" si="18"/>
        <v>-</v>
      </c>
      <c r="N21" s="16" t="str">
        <f t="shared" si="19"/>
        <v>-</v>
      </c>
      <c r="O21" s="157">
        <f>Voreingabe!$I$11</f>
        <v>7.5</v>
      </c>
      <c r="P21" s="151">
        <f t="shared" si="29"/>
        <v>0</v>
      </c>
      <c r="Q21" s="151" t="str">
        <f t="shared" si="20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6"/>
        <v>Okay</v>
      </c>
      <c r="AA21" s="14"/>
      <c r="AB21" s="31">
        <f t="shared" si="21"/>
        <v>0</v>
      </c>
      <c r="AC21" s="32">
        <f t="shared" si="22"/>
        <v>17</v>
      </c>
      <c r="AD21" s="31" t="str">
        <f t="shared" si="23"/>
        <v>1</v>
      </c>
      <c r="AE21" s="31" t="str">
        <f t="shared" si="24"/>
        <v>1</v>
      </c>
      <c r="AF21" s="31" t="str">
        <f t="shared" si="25"/>
        <v>1</v>
      </c>
      <c r="AG21" s="31">
        <f t="shared" si="26"/>
        <v>3</v>
      </c>
      <c r="AI21" s="31" t="str">
        <f t="shared" si="27"/>
        <v xml:space="preserve"> </v>
      </c>
      <c r="AJ21" s="31">
        <f t="shared" si="8"/>
        <v>1</v>
      </c>
    </row>
    <row r="22" spans="2:36" ht="16.5" customHeight="1" x14ac:dyDescent="0.2">
      <c r="B22" s="35" t="s">
        <v>5</v>
      </c>
      <c r="C22" s="236">
        <f t="shared" si="28"/>
        <v>46150</v>
      </c>
      <c r="D22" s="46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6"/>
        <v>0.5</v>
      </c>
      <c r="L22" s="16">
        <f t="shared" si="17"/>
        <v>6.5</v>
      </c>
      <c r="M22" s="16" t="str">
        <f t="shared" si="18"/>
        <v>-</v>
      </c>
      <c r="N22" s="16" t="str">
        <f t="shared" si="19"/>
        <v>-</v>
      </c>
      <c r="O22" s="157">
        <f>Voreingabe!$I$12</f>
        <v>6.5</v>
      </c>
      <c r="P22" s="151">
        <f t="shared" si="29"/>
        <v>0</v>
      </c>
      <c r="Q22" s="151" t="str">
        <f t="shared" si="20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6"/>
        <v>Okay</v>
      </c>
      <c r="AA22" s="14"/>
      <c r="AB22" s="31">
        <f t="shared" si="21"/>
        <v>0</v>
      </c>
      <c r="AC22" s="32">
        <f t="shared" si="22"/>
        <v>16</v>
      </c>
      <c r="AD22" s="31" t="str">
        <f t="shared" si="23"/>
        <v>1</v>
      </c>
      <c r="AE22" s="31" t="str">
        <f t="shared" si="24"/>
        <v>1</v>
      </c>
      <c r="AF22" s="31" t="str">
        <f t="shared" si="25"/>
        <v>1</v>
      </c>
      <c r="AG22" s="31">
        <f t="shared" si="26"/>
        <v>3</v>
      </c>
      <c r="AI22" s="31" t="str">
        <f t="shared" si="27"/>
        <v xml:space="preserve"> </v>
      </c>
      <c r="AJ22" s="31">
        <f t="shared" si="8"/>
        <v>1</v>
      </c>
    </row>
    <row r="23" spans="2:36" ht="16.5" customHeight="1" x14ac:dyDescent="0.2">
      <c r="B23" s="36" t="s">
        <v>6</v>
      </c>
      <c r="C23" s="236">
        <f t="shared" si="28"/>
        <v>46151</v>
      </c>
      <c r="D23" s="46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6"/>
        <v>0</v>
      </c>
      <c r="L23" s="16">
        <f t="shared" si="17"/>
        <v>0</v>
      </c>
      <c r="M23" s="16" t="str">
        <f t="shared" si="18"/>
        <v>-</v>
      </c>
      <c r="N23" s="16" t="str">
        <f t="shared" si="19"/>
        <v>-</v>
      </c>
      <c r="O23" s="157">
        <f>Voreingabe!$I$13</f>
        <v>0</v>
      </c>
      <c r="P23" s="151">
        <f t="shared" si="29"/>
        <v>0</v>
      </c>
      <c r="Q23" s="151" t="str">
        <f t="shared" si="20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6"/>
        <v>Okay</v>
      </c>
      <c r="AA23" s="14"/>
      <c r="AB23" s="31">
        <f t="shared" si="21"/>
        <v>0</v>
      </c>
      <c r="AC23" s="32">
        <f t="shared" si="22"/>
        <v>0</v>
      </c>
      <c r="AD23" s="31" t="str">
        <f t="shared" si="23"/>
        <v>2</v>
      </c>
      <c r="AE23" s="31" t="str">
        <f t="shared" si="24"/>
        <v>1</v>
      </c>
      <c r="AF23" s="31" t="str">
        <f t="shared" si="25"/>
        <v>1</v>
      </c>
      <c r="AG23" s="31">
        <f t="shared" si="26"/>
        <v>4</v>
      </c>
      <c r="AI23" s="31" t="str">
        <f t="shared" si="27"/>
        <v xml:space="preserve"> </v>
      </c>
      <c r="AJ23" s="31" t="str">
        <f t="shared" si="8"/>
        <v xml:space="preserve"> </v>
      </c>
    </row>
    <row r="24" spans="2:36" ht="16.5" customHeight="1" thickBot="1" x14ac:dyDescent="0.25">
      <c r="B24" s="29" t="s">
        <v>7</v>
      </c>
      <c r="C24" s="241">
        <f t="shared" si="28"/>
        <v>46152</v>
      </c>
      <c r="D24" s="74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6"/>
        <v>0</v>
      </c>
      <c r="L24" s="16">
        <f t="shared" si="17"/>
        <v>0</v>
      </c>
      <c r="M24" s="16" t="str">
        <f t="shared" si="18"/>
        <v>-</v>
      </c>
      <c r="N24" s="16" t="str">
        <f t="shared" si="19"/>
        <v>-</v>
      </c>
      <c r="O24" s="157">
        <f>Voreingabe!$I$14</f>
        <v>0</v>
      </c>
      <c r="P24" s="151">
        <f t="shared" si="29"/>
        <v>0</v>
      </c>
      <c r="Q24" s="151" t="str">
        <f t="shared" si="20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6"/>
        <v>Okay</v>
      </c>
      <c r="AA24" s="14"/>
      <c r="AB24" s="31">
        <f t="shared" si="21"/>
        <v>0</v>
      </c>
      <c r="AC24" s="32">
        <f t="shared" si="22"/>
        <v>0</v>
      </c>
      <c r="AD24" s="31" t="str">
        <f t="shared" si="23"/>
        <v>2</v>
      </c>
      <c r="AE24" s="31" t="str">
        <f t="shared" si="24"/>
        <v>1</v>
      </c>
      <c r="AF24" s="31" t="str">
        <f t="shared" si="25"/>
        <v>1</v>
      </c>
      <c r="AG24" s="31">
        <f t="shared" si="26"/>
        <v>4</v>
      </c>
      <c r="AI24" s="31" t="s">
        <v>84</v>
      </c>
      <c r="AJ24" s="31" t="str">
        <f t="shared" si="8"/>
        <v xml:space="preserve"> </v>
      </c>
    </row>
    <row r="25" spans="2:36" s="31" customFormat="1" ht="16.5" customHeight="1" thickBot="1" x14ac:dyDescent="0.25">
      <c r="B25" s="111" t="s">
        <v>31</v>
      </c>
      <c r="C25" s="242"/>
      <c r="D25" s="125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0">SUM(R18:R24)</f>
        <v>0</v>
      </c>
      <c r="S25" s="161">
        <f t="shared" si="30"/>
        <v>0</v>
      </c>
      <c r="T25" s="161">
        <f t="shared" si="30"/>
        <v>0</v>
      </c>
      <c r="U25" s="161">
        <f t="shared" si="30"/>
        <v>0</v>
      </c>
      <c r="V25" s="161">
        <f t="shared" si="30"/>
        <v>0</v>
      </c>
      <c r="W25" s="161">
        <f t="shared" si="30"/>
        <v>0</v>
      </c>
      <c r="X25" s="161">
        <f t="shared" si="30"/>
        <v>0</v>
      </c>
      <c r="Y25" s="161">
        <f t="shared" si="30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28">
        <f>C24+1</f>
        <v>46153</v>
      </c>
      <c r="D26" s="52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1">(G26-F26)+(I26-H26)</f>
        <v>0.5</v>
      </c>
      <c r="L26" s="16">
        <f t="shared" ref="L26:L40" si="32">+IF((J26-E26-K26)&gt;=0,(J26-E26-K26),(J26-(E26-24)-K26))</f>
        <v>8.5</v>
      </c>
      <c r="M26" s="16" t="str">
        <f t="shared" ref="M26:M32" si="33">IF(L26&gt;12,"§9 AZG! ","-")</f>
        <v>-</v>
      </c>
      <c r="N26" s="16" t="str">
        <f t="shared" ref="N26:N44" si="34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5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6">P26-T26-V26-W26-X26-Y26-R26-U26-S26</f>
        <v>0</v>
      </c>
      <c r="AC26" s="32">
        <f t="shared" ref="AC26:AC32" si="37">IF(AND(J26&gt;=0.1,J26&lt;=12),J26+24,IF(J26&gt;=12,J26,0))</f>
        <v>18</v>
      </c>
      <c r="AD26" s="31" t="str">
        <f t="shared" ref="AD26:AD32" si="38">IF(E26&gt;6.99,"1","2")</f>
        <v>1</v>
      </c>
      <c r="AE26" s="31" t="str">
        <f t="shared" ref="AE26:AE32" si="39">IF(AC26&lt;18.99,"1","2")</f>
        <v>1</v>
      </c>
      <c r="AF26" s="31" t="str">
        <f t="shared" ref="AF26:AF32" si="40">IF(AC26&gt;22,"2","1")</f>
        <v>1</v>
      </c>
      <c r="AG26" s="31">
        <f t="shared" ref="AG26:AG32" si="41">AD26+AE26+AF26</f>
        <v>3</v>
      </c>
      <c r="AI26" s="31" t="str">
        <f t="shared" ref="AI26:AI31" si="42">IF(D26="U",1," ")</f>
        <v xml:space="preserve"> </v>
      </c>
      <c r="AJ26" s="31">
        <f t="shared" si="8"/>
        <v>1</v>
      </c>
    </row>
    <row r="27" spans="2:36" ht="16.5" customHeight="1" x14ac:dyDescent="0.2">
      <c r="B27" s="35" t="s">
        <v>4</v>
      </c>
      <c r="C27" s="236">
        <f t="shared" ref="C27:C32" si="43">C26+1</f>
        <v>46154</v>
      </c>
      <c r="D27" s="46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1"/>
        <v>0.5</v>
      </c>
      <c r="L27" s="16">
        <f t="shared" si="32"/>
        <v>8.5</v>
      </c>
      <c r="M27" s="16" t="str">
        <f t="shared" si="33"/>
        <v>-</v>
      </c>
      <c r="N27" s="16" t="str">
        <f t="shared" si="34"/>
        <v>-</v>
      </c>
      <c r="O27" s="157">
        <f>Voreingabe!$I$9</f>
        <v>8.5</v>
      </c>
      <c r="P27" s="151">
        <f t="shared" ref="P27:P32" si="44">L27-O27</f>
        <v>0</v>
      </c>
      <c r="Q27" s="151" t="str">
        <f t="shared" si="35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6"/>
        <v>Okay</v>
      </c>
      <c r="AA27" s="14"/>
      <c r="AB27" s="31">
        <f t="shared" si="36"/>
        <v>0</v>
      </c>
      <c r="AC27" s="32">
        <f t="shared" si="37"/>
        <v>18</v>
      </c>
      <c r="AD27" s="31" t="str">
        <f t="shared" si="38"/>
        <v>1</v>
      </c>
      <c r="AE27" s="31" t="str">
        <f t="shared" si="39"/>
        <v>1</v>
      </c>
      <c r="AF27" s="31" t="str">
        <f t="shared" si="40"/>
        <v>1</v>
      </c>
      <c r="AG27" s="31">
        <f t="shared" si="41"/>
        <v>3</v>
      </c>
      <c r="AI27" s="31" t="str">
        <f t="shared" si="42"/>
        <v xml:space="preserve"> </v>
      </c>
      <c r="AJ27" s="31">
        <f t="shared" si="8"/>
        <v>1</v>
      </c>
    </row>
    <row r="28" spans="2:36" ht="16.5" customHeight="1" x14ac:dyDescent="0.2">
      <c r="B28" s="35" t="s">
        <v>2</v>
      </c>
      <c r="C28" s="236">
        <f t="shared" si="43"/>
        <v>46155</v>
      </c>
      <c r="D28" s="46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1"/>
        <v>0.5</v>
      </c>
      <c r="L28" s="16">
        <f t="shared" si="32"/>
        <v>7.5</v>
      </c>
      <c r="M28" s="16" t="str">
        <f t="shared" si="33"/>
        <v>-</v>
      </c>
      <c r="N28" s="16" t="str">
        <f t="shared" si="34"/>
        <v>-</v>
      </c>
      <c r="O28" s="157">
        <f>Voreingabe!$I$10</f>
        <v>7.5</v>
      </c>
      <c r="P28" s="151">
        <f t="shared" si="44"/>
        <v>0</v>
      </c>
      <c r="Q28" s="151" t="str">
        <f t="shared" si="35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6"/>
        <v>Okay</v>
      </c>
      <c r="AA28" s="14"/>
      <c r="AB28" s="31">
        <f t="shared" si="36"/>
        <v>0</v>
      </c>
      <c r="AC28" s="32">
        <f t="shared" si="37"/>
        <v>17</v>
      </c>
      <c r="AD28" s="31" t="str">
        <f t="shared" si="38"/>
        <v>1</v>
      </c>
      <c r="AE28" s="31" t="str">
        <f t="shared" si="39"/>
        <v>1</v>
      </c>
      <c r="AF28" s="31" t="str">
        <f t="shared" si="40"/>
        <v>1</v>
      </c>
      <c r="AG28" s="31">
        <f t="shared" si="41"/>
        <v>3</v>
      </c>
      <c r="AI28" s="31" t="str">
        <f t="shared" si="42"/>
        <v xml:space="preserve"> </v>
      </c>
      <c r="AJ28" s="31">
        <f t="shared" si="8"/>
        <v>1</v>
      </c>
    </row>
    <row r="29" spans="2:36" ht="16.5" customHeight="1" x14ac:dyDescent="0.2">
      <c r="B29" s="35" t="s">
        <v>3</v>
      </c>
      <c r="C29" s="237">
        <f t="shared" si="43"/>
        <v>46156</v>
      </c>
      <c r="D29" s="207" t="s">
        <v>42</v>
      </c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1"/>
        <v>0.5</v>
      </c>
      <c r="L29" s="16">
        <f t="shared" si="32"/>
        <v>7.5</v>
      </c>
      <c r="M29" s="16" t="str">
        <f t="shared" si="33"/>
        <v>-</v>
      </c>
      <c r="N29" s="16" t="str">
        <f t="shared" si="34"/>
        <v>-</v>
      </c>
      <c r="O29" s="157">
        <f>Voreingabe!$I$11</f>
        <v>7.5</v>
      </c>
      <c r="P29" s="151">
        <f t="shared" si="44"/>
        <v>0</v>
      </c>
      <c r="Q29" s="151" t="str">
        <f t="shared" si="35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6"/>
        <v>Okay</v>
      </c>
      <c r="AA29" s="14"/>
      <c r="AB29" s="31">
        <f t="shared" si="36"/>
        <v>0</v>
      </c>
      <c r="AC29" s="32">
        <f t="shared" si="37"/>
        <v>17</v>
      </c>
      <c r="AD29" s="31" t="str">
        <f t="shared" si="38"/>
        <v>1</v>
      </c>
      <c r="AE29" s="31" t="str">
        <f t="shared" si="39"/>
        <v>1</v>
      </c>
      <c r="AF29" s="31" t="str">
        <f t="shared" si="40"/>
        <v>1</v>
      </c>
      <c r="AG29" s="31">
        <f t="shared" si="41"/>
        <v>3</v>
      </c>
      <c r="AI29" s="31" t="str">
        <f t="shared" si="42"/>
        <v xml:space="preserve"> </v>
      </c>
      <c r="AJ29" s="31">
        <f t="shared" si="8"/>
        <v>1</v>
      </c>
    </row>
    <row r="30" spans="2:36" ht="16.5" customHeight="1" x14ac:dyDescent="0.2">
      <c r="B30" s="35" t="s">
        <v>5</v>
      </c>
      <c r="C30" s="236">
        <f t="shared" si="43"/>
        <v>46157</v>
      </c>
      <c r="D30" s="46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1"/>
        <v>0.5</v>
      </c>
      <c r="L30" s="16">
        <f t="shared" si="32"/>
        <v>6.5</v>
      </c>
      <c r="M30" s="16" t="str">
        <f t="shared" si="33"/>
        <v>-</v>
      </c>
      <c r="N30" s="16" t="str">
        <f t="shared" si="34"/>
        <v>-</v>
      </c>
      <c r="O30" s="157">
        <f>Voreingabe!$I$12</f>
        <v>6.5</v>
      </c>
      <c r="P30" s="151">
        <f t="shared" si="44"/>
        <v>0</v>
      </c>
      <c r="Q30" s="151" t="str">
        <f t="shared" si="35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6"/>
        <v>Okay</v>
      </c>
      <c r="AA30" s="14"/>
      <c r="AB30" s="31">
        <f t="shared" si="36"/>
        <v>0</v>
      </c>
      <c r="AC30" s="32">
        <f t="shared" si="37"/>
        <v>16</v>
      </c>
      <c r="AD30" s="31" t="str">
        <f t="shared" si="38"/>
        <v>1</v>
      </c>
      <c r="AE30" s="31" t="str">
        <f t="shared" si="39"/>
        <v>1</v>
      </c>
      <c r="AF30" s="31" t="str">
        <f t="shared" si="40"/>
        <v>1</v>
      </c>
      <c r="AG30" s="31">
        <f t="shared" si="41"/>
        <v>3</v>
      </c>
      <c r="AI30" s="31" t="str">
        <f t="shared" si="42"/>
        <v xml:space="preserve"> </v>
      </c>
      <c r="AJ30" s="31">
        <f t="shared" si="8"/>
        <v>1</v>
      </c>
    </row>
    <row r="31" spans="2:36" ht="16.5" customHeight="1" x14ac:dyDescent="0.2">
      <c r="B31" s="36" t="s">
        <v>6</v>
      </c>
      <c r="C31" s="236">
        <f t="shared" si="43"/>
        <v>46158</v>
      </c>
      <c r="D31" s="46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1"/>
        <v>0</v>
      </c>
      <c r="L31" s="16">
        <f t="shared" si="32"/>
        <v>0</v>
      </c>
      <c r="M31" s="16" t="str">
        <f t="shared" si="33"/>
        <v>-</v>
      </c>
      <c r="N31" s="16" t="str">
        <f t="shared" si="34"/>
        <v>-</v>
      </c>
      <c r="O31" s="157">
        <f>Voreingabe!$I$13</f>
        <v>0</v>
      </c>
      <c r="P31" s="151">
        <f t="shared" si="44"/>
        <v>0</v>
      </c>
      <c r="Q31" s="151" t="str">
        <f t="shared" si="35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6"/>
        <v>Okay</v>
      </c>
      <c r="AA31" s="14"/>
      <c r="AB31" s="31">
        <f t="shared" si="36"/>
        <v>0</v>
      </c>
      <c r="AC31" s="32">
        <f t="shared" si="37"/>
        <v>0</v>
      </c>
      <c r="AD31" s="31" t="str">
        <f t="shared" si="38"/>
        <v>2</v>
      </c>
      <c r="AE31" s="31" t="str">
        <f t="shared" si="39"/>
        <v>1</v>
      </c>
      <c r="AF31" s="31" t="str">
        <f t="shared" si="40"/>
        <v>1</v>
      </c>
      <c r="AG31" s="31">
        <f t="shared" si="41"/>
        <v>4</v>
      </c>
      <c r="AI31" s="31" t="str">
        <f t="shared" si="42"/>
        <v xml:space="preserve"> </v>
      </c>
      <c r="AJ31" s="31" t="str">
        <f t="shared" si="8"/>
        <v xml:space="preserve"> </v>
      </c>
    </row>
    <row r="32" spans="2:36" ht="16.5" customHeight="1" thickBot="1" x14ac:dyDescent="0.25">
      <c r="B32" s="29" t="s">
        <v>7</v>
      </c>
      <c r="C32" s="236">
        <f t="shared" si="43"/>
        <v>46159</v>
      </c>
      <c r="D32" s="46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1"/>
        <v>0</v>
      </c>
      <c r="L32" s="16">
        <f t="shared" si="32"/>
        <v>0</v>
      </c>
      <c r="M32" s="16" t="str">
        <f t="shared" si="33"/>
        <v>-</v>
      </c>
      <c r="N32" s="16" t="str">
        <f t="shared" si="34"/>
        <v>-</v>
      </c>
      <c r="O32" s="157">
        <f>Voreingabe!$I$14</f>
        <v>0</v>
      </c>
      <c r="P32" s="151">
        <f t="shared" si="44"/>
        <v>0</v>
      </c>
      <c r="Q32" s="151" t="str">
        <f t="shared" si="35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6"/>
        <v>Okay</v>
      </c>
      <c r="AA32" s="14"/>
      <c r="AB32" s="31">
        <f t="shared" si="36"/>
        <v>0</v>
      </c>
      <c r="AC32" s="32">
        <f t="shared" si="37"/>
        <v>0</v>
      </c>
      <c r="AD32" s="31" t="str">
        <f t="shared" si="38"/>
        <v>2</v>
      </c>
      <c r="AE32" s="31" t="str">
        <f t="shared" si="39"/>
        <v>1</v>
      </c>
      <c r="AF32" s="31" t="str">
        <f t="shared" si="40"/>
        <v>1</v>
      </c>
      <c r="AG32" s="31">
        <f t="shared" si="41"/>
        <v>4</v>
      </c>
      <c r="AI32" s="31" t="s">
        <v>84</v>
      </c>
      <c r="AJ32" s="31" t="str">
        <f t="shared" si="8"/>
        <v xml:space="preserve"> </v>
      </c>
    </row>
    <row r="33" spans="2:36" s="31" customFormat="1" ht="16.5" customHeight="1" thickBot="1" x14ac:dyDescent="0.25">
      <c r="B33" s="111" t="s">
        <v>32</v>
      </c>
      <c r="C33" s="242"/>
      <c r="D33" s="125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5">SUM(R26:R32)</f>
        <v>0</v>
      </c>
      <c r="S33" s="161">
        <f t="shared" si="45"/>
        <v>0</v>
      </c>
      <c r="T33" s="161">
        <f t="shared" si="45"/>
        <v>0</v>
      </c>
      <c r="U33" s="161">
        <f t="shared" si="45"/>
        <v>0</v>
      </c>
      <c r="V33" s="161">
        <f t="shared" si="45"/>
        <v>0</v>
      </c>
      <c r="W33" s="161">
        <f t="shared" si="45"/>
        <v>0</v>
      </c>
      <c r="X33" s="161">
        <f t="shared" si="45"/>
        <v>0</v>
      </c>
      <c r="Y33" s="161">
        <f t="shared" si="45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36">
        <f>C32+1</f>
        <v>46160</v>
      </c>
      <c r="D34" s="46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6">(G34-F34)+(I34-H34)</f>
        <v>0.5</v>
      </c>
      <c r="L34" s="16">
        <f t="shared" si="32"/>
        <v>8.5</v>
      </c>
      <c r="M34" s="16" t="str">
        <f t="shared" ref="M34:M40" si="47">IF(L34&gt;12,"§9 AZG! ","-")</f>
        <v>-</v>
      </c>
      <c r="N34" s="16" t="str">
        <f t="shared" si="34"/>
        <v>-</v>
      </c>
      <c r="O34" s="157">
        <f>Voreingabe!$I$8</f>
        <v>8.5</v>
      </c>
      <c r="P34" s="151">
        <f>L34-O34</f>
        <v>0</v>
      </c>
      <c r="Q34" s="151" t="str">
        <f t="shared" ref="Q34:Q40" si="48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49">P34-T34-V34-W34-X34-Y34-R34-U34-S34</f>
        <v>0</v>
      </c>
      <c r="AC34" s="32">
        <f t="shared" ref="AC34:AC40" si="50">IF(AND(J34&gt;=0.1,J34&lt;=12),J34+24,IF(J34&gt;=12,J34,0))</f>
        <v>18</v>
      </c>
      <c r="AD34" s="31" t="str">
        <f t="shared" ref="AD34:AD40" si="51">IF(E34&gt;6.99,"1","2")</f>
        <v>1</v>
      </c>
      <c r="AE34" s="31" t="str">
        <f t="shared" ref="AE34:AE40" si="52">IF(AC34&lt;18.99,"1","2")</f>
        <v>1</v>
      </c>
      <c r="AF34" s="31" t="str">
        <f t="shared" ref="AF34:AF40" si="53">IF(AC34&gt;22,"2","1")</f>
        <v>1</v>
      </c>
      <c r="AG34" s="31">
        <f t="shared" ref="AG34:AG40" si="54">AD34+AE34+AF34</f>
        <v>3</v>
      </c>
      <c r="AI34" s="31" t="str">
        <f t="shared" ref="AI34:AI39" si="55">IF(D34="U",1," ")</f>
        <v xml:space="preserve"> </v>
      </c>
      <c r="AJ34" s="31">
        <f t="shared" si="8"/>
        <v>1</v>
      </c>
    </row>
    <row r="35" spans="2:36" ht="16.5" customHeight="1" x14ac:dyDescent="0.2">
      <c r="B35" s="35" t="s">
        <v>4</v>
      </c>
      <c r="C35" s="236">
        <f t="shared" ref="C35:C40" si="56">C34+1</f>
        <v>46161</v>
      </c>
      <c r="D35" s="46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6"/>
        <v>0.5</v>
      </c>
      <c r="L35" s="16">
        <f t="shared" si="32"/>
        <v>8.5</v>
      </c>
      <c r="M35" s="16" t="str">
        <f t="shared" si="47"/>
        <v>-</v>
      </c>
      <c r="N35" s="16" t="str">
        <f t="shared" si="34"/>
        <v>-</v>
      </c>
      <c r="O35" s="157">
        <f>Voreingabe!$I$9</f>
        <v>8.5</v>
      </c>
      <c r="P35" s="151">
        <f t="shared" ref="P35:P40" si="57">L35-O35</f>
        <v>0</v>
      </c>
      <c r="Q35" s="151" t="str">
        <f t="shared" si="48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6"/>
        <v>Okay</v>
      </c>
      <c r="AA35" s="14"/>
      <c r="AB35" s="31">
        <f t="shared" si="49"/>
        <v>0</v>
      </c>
      <c r="AC35" s="32">
        <f t="shared" si="50"/>
        <v>18</v>
      </c>
      <c r="AD35" s="31" t="str">
        <f t="shared" si="51"/>
        <v>1</v>
      </c>
      <c r="AE35" s="31" t="str">
        <f t="shared" si="52"/>
        <v>1</v>
      </c>
      <c r="AF35" s="31" t="str">
        <f t="shared" si="53"/>
        <v>1</v>
      </c>
      <c r="AG35" s="31">
        <f t="shared" si="54"/>
        <v>3</v>
      </c>
      <c r="AI35" s="31" t="str">
        <f t="shared" si="55"/>
        <v xml:space="preserve"> </v>
      </c>
      <c r="AJ35" s="31">
        <f t="shared" si="8"/>
        <v>1</v>
      </c>
    </row>
    <row r="36" spans="2:36" ht="16.5" customHeight="1" x14ac:dyDescent="0.2">
      <c r="B36" s="35" t="s">
        <v>2</v>
      </c>
      <c r="C36" s="229">
        <f t="shared" si="56"/>
        <v>46162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6"/>
        <v>0.5</v>
      </c>
      <c r="L36" s="16">
        <f t="shared" si="32"/>
        <v>7.5</v>
      </c>
      <c r="M36" s="16" t="str">
        <f t="shared" si="47"/>
        <v>-</v>
      </c>
      <c r="N36" s="16" t="str">
        <f t="shared" si="34"/>
        <v>-</v>
      </c>
      <c r="O36" s="157">
        <f>Voreingabe!$I$10</f>
        <v>7.5</v>
      </c>
      <c r="P36" s="151">
        <f t="shared" si="57"/>
        <v>0</v>
      </c>
      <c r="Q36" s="151" t="str">
        <f t="shared" si="48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6"/>
        <v>Okay</v>
      </c>
      <c r="AA36" s="14"/>
      <c r="AB36" s="31">
        <f t="shared" si="49"/>
        <v>0</v>
      </c>
      <c r="AC36" s="32">
        <f t="shared" si="50"/>
        <v>17</v>
      </c>
      <c r="AD36" s="31" t="str">
        <f t="shared" si="51"/>
        <v>1</v>
      </c>
      <c r="AE36" s="31" t="str">
        <f t="shared" si="52"/>
        <v>1</v>
      </c>
      <c r="AF36" s="31" t="str">
        <f t="shared" si="53"/>
        <v>1</v>
      </c>
      <c r="AG36" s="31">
        <f t="shared" si="54"/>
        <v>3</v>
      </c>
      <c r="AI36" s="31" t="str">
        <f t="shared" si="55"/>
        <v xml:space="preserve"> </v>
      </c>
      <c r="AJ36" s="31">
        <f t="shared" si="8"/>
        <v>1</v>
      </c>
    </row>
    <row r="37" spans="2:36" ht="16.5" customHeight="1" x14ac:dyDescent="0.2">
      <c r="B37" s="35" t="s">
        <v>3</v>
      </c>
      <c r="C37" s="229">
        <f t="shared" si="56"/>
        <v>46163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6"/>
        <v>0.5</v>
      </c>
      <c r="L37" s="16">
        <f t="shared" si="32"/>
        <v>7.5</v>
      </c>
      <c r="M37" s="16" t="str">
        <f t="shared" si="47"/>
        <v>-</v>
      </c>
      <c r="N37" s="16" t="str">
        <f t="shared" si="34"/>
        <v>-</v>
      </c>
      <c r="O37" s="157">
        <f>Voreingabe!$I$11</f>
        <v>7.5</v>
      </c>
      <c r="P37" s="151">
        <f t="shared" si="57"/>
        <v>0</v>
      </c>
      <c r="Q37" s="151" t="str">
        <f t="shared" si="48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6"/>
        <v>Okay</v>
      </c>
      <c r="AA37" s="14"/>
      <c r="AB37" s="31">
        <f t="shared" si="49"/>
        <v>0</v>
      </c>
      <c r="AC37" s="32">
        <f t="shared" si="50"/>
        <v>17</v>
      </c>
      <c r="AD37" s="31" t="str">
        <f t="shared" si="51"/>
        <v>1</v>
      </c>
      <c r="AE37" s="31" t="str">
        <f t="shared" si="52"/>
        <v>1</v>
      </c>
      <c r="AF37" s="31" t="str">
        <f t="shared" si="53"/>
        <v>1</v>
      </c>
      <c r="AG37" s="31">
        <f t="shared" si="54"/>
        <v>3</v>
      </c>
      <c r="AI37" s="31" t="str">
        <f t="shared" si="55"/>
        <v xml:space="preserve"> </v>
      </c>
      <c r="AJ37" s="31">
        <f t="shared" si="8"/>
        <v>1</v>
      </c>
    </row>
    <row r="38" spans="2:36" ht="16.5" customHeight="1" x14ac:dyDescent="0.2">
      <c r="B38" s="35" t="s">
        <v>5</v>
      </c>
      <c r="C38" s="229">
        <f t="shared" si="56"/>
        <v>46164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6"/>
        <v>0.5</v>
      </c>
      <c r="L38" s="16">
        <f t="shared" si="32"/>
        <v>6.5</v>
      </c>
      <c r="M38" s="16" t="str">
        <f t="shared" si="47"/>
        <v>-</v>
      </c>
      <c r="N38" s="16" t="str">
        <f t="shared" si="34"/>
        <v>-</v>
      </c>
      <c r="O38" s="157">
        <f>Voreingabe!$I$12</f>
        <v>6.5</v>
      </c>
      <c r="P38" s="151">
        <f t="shared" si="57"/>
        <v>0</v>
      </c>
      <c r="Q38" s="151" t="str">
        <f t="shared" si="48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6"/>
        <v>Okay</v>
      </c>
      <c r="AA38" s="14"/>
      <c r="AB38" s="31">
        <f t="shared" si="49"/>
        <v>0</v>
      </c>
      <c r="AC38" s="32">
        <f t="shared" si="50"/>
        <v>16</v>
      </c>
      <c r="AD38" s="31" t="str">
        <f t="shared" si="51"/>
        <v>1</v>
      </c>
      <c r="AE38" s="31" t="str">
        <f t="shared" si="52"/>
        <v>1</v>
      </c>
      <c r="AF38" s="31" t="str">
        <f t="shared" si="53"/>
        <v>1</v>
      </c>
      <c r="AG38" s="31">
        <f t="shared" si="54"/>
        <v>3</v>
      </c>
      <c r="AI38" s="31" t="str">
        <f t="shared" si="55"/>
        <v xml:space="preserve"> </v>
      </c>
      <c r="AJ38" s="31">
        <f t="shared" si="8"/>
        <v>1</v>
      </c>
    </row>
    <row r="39" spans="2:36" ht="16.5" customHeight="1" x14ac:dyDescent="0.2">
      <c r="B39" s="36" t="s">
        <v>6</v>
      </c>
      <c r="C39" s="229">
        <f t="shared" si="56"/>
        <v>46165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6"/>
        <v>0</v>
      </c>
      <c r="L39" s="16">
        <f t="shared" si="32"/>
        <v>0</v>
      </c>
      <c r="M39" s="16" t="str">
        <f t="shared" si="47"/>
        <v>-</v>
      </c>
      <c r="N39" s="16" t="str">
        <f t="shared" si="34"/>
        <v>-</v>
      </c>
      <c r="O39" s="157">
        <f>Voreingabe!$I$13</f>
        <v>0</v>
      </c>
      <c r="P39" s="151">
        <f t="shared" si="57"/>
        <v>0</v>
      </c>
      <c r="Q39" s="151" t="str">
        <f t="shared" si="48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6"/>
        <v>Okay</v>
      </c>
      <c r="AA39" s="14"/>
      <c r="AB39" s="31">
        <f t="shared" si="49"/>
        <v>0</v>
      </c>
      <c r="AC39" s="32">
        <f t="shared" si="50"/>
        <v>0</v>
      </c>
      <c r="AD39" s="31" t="str">
        <f t="shared" si="51"/>
        <v>2</v>
      </c>
      <c r="AE39" s="31" t="str">
        <f t="shared" si="52"/>
        <v>1</v>
      </c>
      <c r="AF39" s="31" t="str">
        <f t="shared" si="53"/>
        <v>1</v>
      </c>
      <c r="AG39" s="31">
        <f t="shared" si="54"/>
        <v>4</v>
      </c>
      <c r="AI39" s="31" t="str">
        <f t="shared" si="55"/>
        <v xml:space="preserve"> </v>
      </c>
      <c r="AJ39" s="31" t="str">
        <f t="shared" si="8"/>
        <v xml:space="preserve"> </v>
      </c>
    </row>
    <row r="40" spans="2:36" ht="16.5" customHeight="1" thickBot="1" x14ac:dyDescent="0.25">
      <c r="B40" s="29" t="s">
        <v>7</v>
      </c>
      <c r="C40" s="241">
        <f t="shared" si="56"/>
        <v>46166</v>
      </c>
      <c r="D40" s="74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6"/>
        <v>0</v>
      </c>
      <c r="L40" s="16">
        <f t="shared" si="32"/>
        <v>0</v>
      </c>
      <c r="M40" s="16" t="str">
        <f t="shared" si="47"/>
        <v>-</v>
      </c>
      <c r="N40" s="16" t="str">
        <f t="shared" si="34"/>
        <v>-</v>
      </c>
      <c r="O40" s="157">
        <f>Voreingabe!$I$14</f>
        <v>0</v>
      </c>
      <c r="P40" s="151">
        <f t="shared" si="57"/>
        <v>0</v>
      </c>
      <c r="Q40" s="151" t="str">
        <f t="shared" si="48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6"/>
        <v>Okay</v>
      </c>
      <c r="AA40" s="14"/>
      <c r="AB40" s="31">
        <f t="shared" si="49"/>
        <v>0</v>
      </c>
      <c r="AC40" s="32">
        <f t="shared" si="50"/>
        <v>0</v>
      </c>
      <c r="AD40" s="31" t="str">
        <f t="shared" si="51"/>
        <v>2</v>
      </c>
      <c r="AE40" s="31" t="str">
        <f t="shared" si="52"/>
        <v>1</v>
      </c>
      <c r="AF40" s="31" t="str">
        <f t="shared" si="53"/>
        <v>1</v>
      </c>
      <c r="AG40" s="31">
        <f t="shared" si="54"/>
        <v>4</v>
      </c>
      <c r="AI40" s="31" t="s">
        <v>84</v>
      </c>
      <c r="AJ40" s="31" t="str">
        <f t="shared" si="8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 t="shared" ref="P41:P48" si="58">L41-O41</f>
        <v>0</v>
      </c>
      <c r="Q41" s="160"/>
      <c r="R41" s="161">
        <f t="shared" ref="R41:Y41" si="59">SUM(R34:R40)</f>
        <v>0</v>
      </c>
      <c r="S41" s="161">
        <f t="shared" si="59"/>
        <v>0</v>
      </c>
      <c r="T41" s="161">
        <f t="shared" si="59"/>
        <v>0</v>
      </c>
      <c r="U41" s="161">
        <f t="shared" si="59"/>
        <v>0</v>
      </c>
      <c r="V41" s="161">
        <f t="shared" si="59"/>
        <v>0</v>
      </c>
      <c r="W41" s="161">
        <f t="shared" si="59"/>
        <v>0</v>
      </c>
      <c r="X41" s="161">
        <f t="shared" si="59"/>
        <v>0</v>
      </c>
      <c r="Y41" s="161">
        <f t="shared" si="59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37">
        <f>C40+1</f>
        <v>46167</v>
      </c>
      <c r="D42" s="207" t="s">
        <v>42</v>
      </c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 t="shared" ref="K42:K48" si="60">(G42-F42)+(I42-H42)</f>
        <v>0.5</v>
      </c>
      <c r="L42" s="16">
        <f t="shared" ref="L42:L48" si="61">+IF((J42-E42-K42)&gt;=0,(J42-E42-K42),(J42-(E42-24)-K42))</f>
        <v>8.5</v>
      </c>
      <c r="M42" s="16" t="str">
        <f t="shared" ref="M42:M48" si="62">IF(L42&gt;12,"§9 AZG! ","-")</f>
        <v>-</v>
      </c>
      <c r="N42" s="16" t="str">
        <f t="shared" si="34"/>
        <v>-</v>
      </c>
      <c r="O42" s="157">
        <f>Voreingabe!$I$8</f>
        <v>8.5</v>
      </c>
      <c r="P42" s="151">
        <f t="shared" si="58"/>
        <v>0</v>
      </c>
      <c r="Q42" s="151" t="str">
        <f t="shared" ref="Q42:Q46" si="63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4">P42-T42-V42-W42-X42-Y42-R42-U42-S42</f>
        <v>0</v>
      </c>
      <c r="AC42" s="32">
        <f t="shared" ref="AC42:AC48" si="65">IF(AND(J42&gt;=0.1,J42&lt;=12),J42+24,IF(J42&gt;=12,J42,0))</f>
        <v>18</v>
      </c>
      <c r="AD42" s="31" t="str">
        <f t="shared" ref="AD42:AD48" si="66">IF(E42&gt;6.99,"1","2")</f>
        <v>1</v>
      </c>
      <c r="AE42" s="31" t="str">
        <f t="shared" ref="AE42:AE48" si="67">IF(AC42&lt;18.99,"1","2")</f>
        <v>1</v>
      </c>
      <c r="AF42" s="31" t="str">
        <f t="shared" ref="AF42:AF48" si="68">IF(AC42&gt;22,"2","1")</f>
        <v>1</v>
      </c>
      <c r="AG42" s="31">
        <f t="shared" ref="AG42:AG48" si="69">AD42+AE42+AF42</f>
        <v>3</v>
      </c>
      <c r="AI42" s="31" t="str">
        <f t="shared" ref="AI42:AI47" si="70">IF(D42="U",1," ")</f>
        <v xml:space="preserve"> </v>
      </c>
      <c r="AJ42" s="31">
        <f t="shared" si="8"/>
        <v>1</v>
      </c>
    </row>
    <row r="43" spans="2:36" ht="16.5" customHeight="1" x14ac:dyDescent="0.2">
      <c r="B43" s="35" t="s">
        <v>4</v>
      </c>
      <c r="C43" s="229">
        <f>C42+1</f>
        <v>46168</v>
      </c>
      <c r="D43" s="17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 t="shared" si="60"/>
        <v>0.5</v>
      </c>
      <c r="L43" s="16">
        <f t="shared" si="61"/>
        <v>8.5</v>
      </c>
      <c r="M43" s="16" t="str">
        <f t="shared" si="62"/>
        <v>-</v>
      </c>
      <c r="N43" s="16" t="str">
        <f t="shared" si="34"/>
        <v>-</v>
      </c>
      <c r="O43" s="157">
        <f>Voreingabe!$I$9</f>
        <v>8.5</v>
      </c>
      <c r="P43" s="151">
        <f t="shared" si="58"/>
        <v>0</v>
      </c>
      <c r="Q43" s="151" t="str">
        <f t="shared" si="63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6"/>
        <v>Okay</v>
      </c>
      <c r="AA43" s="14"/>
      <c r="AB43" s="31">
        <f t="shared" si="64"/>
        <v>0</v>
      </c>
      <c r="AC43" s="32">
        <f t="shared" si="65"/>
        <v>18</v>
      </c>
      <c r="AD43" s="31" t="str">
        <f t="shared" si="66"/>
        <v>1</v>
      </c>
      <c r="AE43" s="31" t="str">
        <f t="shared" si="67"/>
        <v>1</v>
      </c>
      <c r="AF43" s="31" t="str">
        <f t="shared" si="68"/>
        <v>1</v>
      </c>
      <c r="AG43" s="31">
        <f t="shared" si="69"/>
        <v>3</v>
      </c>
      <c r="AI43" s="31" t="str">
        <f t="shared" si="70"/>
        <v xml:space="preserve"> </v>
      </c>
      <c r="AJ43" s="31">
        <f t="shared" si="8"/>
        <v>1</v>
      </c>
    </row>
    <row r="44" spans="2:36" ht="16.5" customHeight="1" x14ac:dyDescent="0.2">
      <c r="B44" s="35" t="s">
        <v>2</v>
      </c>
      <c r="C44" s="229">
        <f>C43+1</f>
        <v>46169</v>
      </c>
      <c r="D44" s="17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 t="shared" si="60"/>
        <v>0.5</v>
      </c>
      <c r="L44" s="16">
        <f t="shared" si="61"/>
        <v>7.5</v>
      </c>
      <c r="M44" s="16" t="str">
        <f t="shared" si="62"/>
        <v>-</v>
      </c>
      <c r="N44" s="16" t="str">
        <f t="shared" si="34"/>
        <v>-</v>
      </c>
      <c r="O44" s="157">
        <f>Voreingabe!$I$10</f>
        <v>7.5</v>
      </c>
      <c r="P44" s="151">
        <f t="shared" si="58"/>
        <v>0</v>
      </c>
      <c r="Q44" s="151" t="str">
        <f t="shared" si="63"/>
        <v>-</v>
      </c>
      <c r="R44" s="153"/>
      <c r="S44" s="180"/>
      <c r="T44" s="154"/>
      <c r="U44" s="154"/>
      <c r="V44" s="154"/>
      <c r="W44" s="154"/>
      <c r="X44" s="155"/>
      <c r="Y44" s="155"/>
      <c r="Z44" s="156" t="str">
        <f t="shared" si="6"/>
        <v>Okay</v>
      </c>
      <c r="AA44" s="14"/>
      <c r="AB44" s="31">
        <f t="shared" si="64"/>
        <v>0</v>
      </c>
      <c r="AC44" s="32">
        <f t="shared" si="65"/>
        <v>17</v>
      </c>
      <c r="AD44" s="31" t="str">
        <f t="shared" si="66"/>
        <v>1</v>
      </c>
      <c r="AE44" s="31" t="str">
        <f t="shared" si="67"/>
        <v>1</v>
      </c>
      <c r="AF44" s="31" t="str">
        <f t="shared" si="68"/>
        <v>1</v>
      </c>
      <c r="AG44" s="31">
        <f t="shared" si="69"/>
        <v>3</v>
      </c>
      <c r="AI44" s="31" t="str">
        <f t="shared" si="70"/>
        <v xml:space="preserve"> </v>
      </c>
      <c r="AJ44" s="31">
        <f t="shared" si="8"/>
        <v>1</v>
      </c>
    </row>
    <row r="45" spans="2:36" ht="16.5" customHeight="1" x14ac:dyDescent="0.2">
      <c r="B45" s="35" t="s">
        <v>3</v>
      </c>
      <c r="C45" s="229">
        <f t="shared" ref="C45:C48" si="71">C44+1</f>
        <v>46170</v>
      </c>
      <c r="D45" s="17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si="60"/>
        <v>0.5</v>
      </c>
      <c r="L45" s="16">
        <f t="shared" si="61"/>
        <v>7.5</v>
      </c>
      <c r="M45" s="16" t="str">
        <f t="shared" si="62"/>
        <v>-</v>
      </c>
      <c r="N45" s="16" t="str">
        <f t="shared" ref="N45:N48" si="72">IF(L45&gt;6,IF(K45&lt;0.5,"Pause!","-"),"-")</f>
        <v>-</v>
      </c>
      <c r="O45" s="157">
        <f>Voreingabe!$I$11</f>
        <v>7.5</v>
      </c>
      <c r="P45" s="151">
        <f t="shared" si="58"/>
        <v>0</v>
      </c>
      <c r="Q45" s="151" t="str">
        <f t="shared" si="63"/>
        <v>-</v>
      </c>
      <c r="R45" s="153"/>
      <c r="S45" s="180"/>
      <c r="T45" s="154"/>
      <c r="U45" s="154"/>
      <c r="V45" s="154"/>
      <c r="W45" s="154"/>
      <c r="X45" s="155"/>
      <c r="Y45" s="155"/>
      <c r="Z45" s="156" t="str">
        <f t="shared" si="6"/>
        <v>Okay</v>
      </c>
      <c r="AA45" s="14"/>
      <c r="AB45" s="31">
        <f t="shared" si="64"/>
        <v>0</v>
      </c>
      <c r="AC45" s="32">
        <f t="shared" si="65"/>
        <v>17</v>
      </c>
      <c r="AD45" s="31" t="str">
        <f t="shared" si="66"/>
        <v>1</v>
      </c>
      <c r="AE45" s="31" t="str">
        <f t="shared" si="67"/>
        <v>1</v>
      </c>
      <c r="AF45" s="31" t="str">
        <f t="shared" si="68"/>
        <v>1</v>
      </c>
      <c r="AG45" s="31">
        <f t="shared" si="69"/>
        <v>3</v>
      </c>
      <c r="AI45" s="31" t="str">
        <f t="shared" si="70"/>
        <v xml:space="preserve"> </v>
      </c>
      <c r="AJ45" s="31">
        <f t="shared" si="8"/>
        <v>1</v>
      </c>
    </row>
    <row r="46" spans="2:36" ht="16.5" customHeight="1" x14ac:dyDescent="0.2">
      <c r="B46" s="35" t="s">
        <v>5</v>
      </c>
      <c r="C46" s="229">
        <f t="shared" si="71"/>
        <v>46171</v>
      </c>
      <c r="D46" s="17"/>
      <c r="E46" s="44">
        <f>Voreingabe!$C$12</f>
        <v>9</v>
      </c>
      <c r="F46" s="44">
        <f>Voreingabe!$E$12</f>
        <v>12</v>
      </c>
      <c r="G46" s="44">
        <f>Voreingabe!$F$12</f>
        <v>12.5</v>
      </c>
      <c r="H46" s="44">
        <f>Voreingabe!$G$12</f>
        <v>0</v>
      </c>
      <c r="I46" s="44">
        <f>Voreingabe!$H$12</f>
        <v>0</v>
      </c>
      <c r="J46" s="44">
        <f>Voreingabe!$D$12</f>
        <v>16</v>
      </c>
      <c r="K46" s="115">
        <f t="shared" si="60"/>
        <v>0.5</v>
      </c>
      <c r="L46" s="16">
        <f t="shared" si="61"/>
        <v>6.5</v>
      </c>
      <c r="M46" s="16" t="str">
        <f t="shared" si="62"/>
        <v>-</v>
      </c>
      <c r="N46" s="16" t="str">
        <f t="shared" si="72"/>
        <v>-</v>
      </c>
      <c r="O46" s="157">
        <f>Voreingabe!$I$12</f>
        <v>6.5</v>
      </c>
      <c r="P46" s="151">
        <f t="shared" si="58"/>
        <v>0</v>
      </c>
      <c r="Q46" s="151" t="str">
        <f t="shared" si="63"/>
        <v>-</v>
      </c>
      <c r="R46" s="153"/>
      <c r="S46" s="180"/>
      <c r="T46" s="154"/>
      <c r="U46" s="154"/>
      <c r="V46" s="154"/>
      <c r="W46" s="154"/>
      <c r="X46" s="155"/>
      <c r="Y46" s="155"/>
      <c r="Z46" s="156" t="str">
        <f t="shared" si="6"/>
        <v>Okay</v>
      </c>
      <c r="AA46" s="14"/>
      <c r="AB46" s="31">
        <f t="shared" si="64"/>
        <v>0</v>
      </c>
      <c r="AC46" s="32">
        <f t="shared" si="65"/>
        <v>16</v>
      </c>
      <c r="AD46" s="31" t="str">
        <f t="shared" si="66"/>
        <v>1</v>
      </c>
      <c r="AE46" s="31" t="str">
        <f t="shared" si="67"/>
        <v>1</v>
      </c>
      <c r="AF46" s="31" t="str">
        <f t="shared" si="68"/>
        <v>1</v>
      </c>
      <c r="AG46" s="31">
        <f t="shared" si="69"/>
        <v>3</v>
      </c>
      <c r="AI46" s="31" t="str">
        <f t="shared" si="70"/>
        <v xml:space="preserve"> </v>
      </c>
      <c r="AJ46" s="31">
        <f t="shared" si="8"/>
        <v>1</v>
      </c>
    </row>
    <row r="47" spans="2:36" ht="16.5" customHeight="1" x14ac:dyDescent="0.2">
      <c r="B47" s="36" t="s">
        <v>6</v>
      </c>
      <c r="C47" s="229">
        <f t="shared" si="71"/>
        <v>46172</v>
      </c>
      <c r="D47" s="17"/>
      <c r="E47" s="44">
        <f>Voreingabe!$C$13</f>
        <v>0</v>
      </c>
      <c r="F47" s="44">
        <f>Voreingabe!$E$13</f>
        <v>0</v>
      </c>
      <c r="G47" s="44">
        <f>Voreingabe!$F$13</f>
        <v>0</v>
      </c>
      <c r="H47" s="44">
        <f>Voreingabe!$G$13</f>
        <v>0</v>
      </c>
      <c r="I47" s="44">
        <f>Voreingabe!$H$13</f>
        <v>0</v>
      </c>
      <c r="J47" s="44">
        <f>Voreingabe!$D$13</f>
        <v>0</v>
      </c>
      <c r="K47" s="115">
        <f t="shared" si="60"/>
        <v>0</v>
      </c>
      <c r="L47" s="16">
        <f t="shared" si="61"/>
        <v>0</v>
      </c>
      <c r="M47" s="16" t="str">
        <f t="shared" si="62"/>
        <v>-</v>
      </c>
      <c r="N47" s="16" t="str">
        <f t="shared" si="72"/>
        <v>-</v>
      </c>
      <c r="O47" s="157">
        <f>Voreingabe!$I$13</f>
        <v>0</v>
      </c>
      <c r="P47" s="151">
        <f t="shared" si="58"/>
        <v>0</v>
      </c>
      <c r="Q47" s="151"/>
      <c r="R47" s="153"/>
      <c r="S47" s="180"/>
      <c r="T47" s="154"/>
      <c r="U47" s="154"/>
      <c r="V47" s="154"/>
      <c r="W47" s="154"/>
      <c r="X47" s="155"/>
      <c r="Y47" s="155"/>
      <c r="Z47" s="156" t="str">
        <f>IF(AB47=0,"Okay","Fehler")</f>
        <v>Okay</v>
      </c>
      <c r="AA47" s="14"/>
      <c r="AB47" s="31">
        <f t="shared" si="64"/>
        <v>0</v>
      </c>
      <c r="AC47" s="32">
        <f t="shared" si="65"/>
        <v>0</v>
      </c>
      <c r="AD47" s="31" t="str">
        <f t="shared" si="66"/>
        <v>2</v>
      </c>
      <c r="AE47" s="31" t="str">
        <f t="shared" si="67"/>
        <v>1</v>
      </c>
      <c r="AF47" s="31" t="str">
        <f t="shared" si="68"/>
        <v>1</v>
      </c>
      <c r="AG47" s="31">
        <f t="shared" si="69"/>
        <v>4</v>
      </c>
      <c r="AI47" s="31" t="str">
        <f t="shared" si="70"/>
        <v xml:space="preserve"> </v>
      </c>
      <c r="AJ47" s="31" t="str">
        <f>IF(L47&gt;0.5,1," ")</f>
        <v xml:space="preserve"> </v>
      </c>
    </row>
    <row r="48" spans="2:36" ht="16.5" customHeight="1" thickBot="1" x14ac:dyDescent="0.25">
      <c r="B48" s="29" t="s">
        <v>7</v>
      </c>
      <c r="C48" s="229">
        <f t="shared" si="71"/>
        <v>46173</v>
      </c>
      <c r="D48" s="74"/>
      <c r="E48" s="44">
        <f>Voreingabe!$C$14</f>
        <v>0</v>
      </c>
      <c r="F48" s="44">
        <f>Voreingabe!$E$14</f>
        <v>0</v>
      </c>
      <c r="G48" s="44">
        <f>Voreingabe!$F$14</f>
        <v>0</v>
      </c>
      <c r="H48" s="44">
        <f>Voreingabe!$G$14</f>
        <v>0</v>
      </c>
      <c r="I48" s="44">
        <f>Voreingabe!$H$14</f>
        <v>0</v>
      </c>
      <c r="J48" s="44">
        <f>Voreingabe!$D$14</f>
        <v>0</v>
      </c>
      <c r="K48" s="115">
        <f t="shared" si="60"/>
        <v>0</v>
      </c>
      <c r="L48" s="16">
        <f t="shared" si="61"/>
        <v>0</v>
      </c>
      <c r="M48" s="16" t="str">
        <f t="shared" si="62"/>
        <v>-</v>
      </c>
      <c r="N48" s="16" t="str">
        <f t="shared" si="72"/>
        <v>-</v>
      </c>
      <c r="O48" s="157">
        <f>Voreingabe!$I$14</f>
        <v>0</v>
      </c>
      <c r="P48" s="151">
        <f t="shared" si="58"/>
        <v>0</v>
      </c>
      <c r="Q48" s="151" t="str">
        <f t="shared" ref="Q48" si="73">IF(AND((J48-19)&gt;2.99,(J48-E48)&gt;3,J48&gt;19),"JA","-")</f>
        <v>-</v>
      </c>
      <c r="R48" s="153"/>
      <c r="S48" s="180"/>
      <c r="T48" s="154"/>
      <c r="U48" s="154"/>
      <c r="V48" s="154"/>
      <c r="W48" s="154"/>
      <c r="X48" s="155"/>
      <c r="Y48" s="155"/>
      <c r="Z48" s="156" t="str">
        <f>IF(AB48=0,"Okay","Fehler")</f>
        <v>Okay</v>
      </c>
      <c r="AA48" s="14"/>
      <c r="AB48" s="31">
        <f t="shared" si="64"/>
        <v>0</v>
      </c>
      <c r="AC48" s="32">
        <f t="shared" si="65"/>
        <v>0</v>
      </c>
      <c r="AD48" s="31" t="str">
        <f t="shared" si="66"/>
        <v>2</v>
      </c>
      <c r="AE48" s="31" t="str">
        <f t="shared" si="67"/>
        <v>1</v>
      </c>
      <c r="AF48" s="31" t="str">
        <f t="shared" si="68"/>
        <v>1</v>
      </c>
      <c r="AG48" s="31">
        <f t="shared" si="69"/>
        <v>4</v>
      </c>
      <c r="AI48" s="31" t="s">
        <v>84</v>
      </c>
      <c r="AJ48" s="31" t="str">
        <f t="shared" si="8"/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2"/>
      <c r="L49" s="96">
        <f>SUM(L42:L48)</f>
        <v>38.5</v>
      </c>
      <c r="M49" s="16" t="str">
        <f>IF(L49&gt;60,"§9 AZG! ","-")</f>
        <v>-</v>
      </c>
      <c r="N49" s="97"/>
      <c r="O49" s="158">
        <f>SUM(O42:O48)</f>
        <v>38.5</v>
      </c>
      <c r="P49" s="159">
        <f>L49-O49</f>
        <v>0</v>
      </c>
      <c r="Q49" s="160"/>
      <c r="R49" s="161">
        <f t="shared" ref="R49:Y49" si="74">SUM(R42:R48)</f>
        <v>0</v>
      </c>
      <c r="S49" s="161">
        <f t="shared" si="74"/>
        <v>0</v>
      </c>
      <c r="T49" s="163">
        <f t="shared" si="74"/>
        <v>0</v>
      </c>
      <c r="U49" s="161">
        <f t="shared" si="74"/>
        <v>0</v>
      </c>
      <c r="V49" s="163">
        <f t="shared" si="74"/>
        <v>0</v>
      </c>
      <c r="W49" s="163">
        <f t="shared" si="74"/>
        <v>0</v>
      </c>
      <c r="X49" s="163">
        <f t="shared" si="74"/>
        <v>0</v>
      </c>
      <c r="Y49" s="163">
        <f t="shared" si="74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36"/>
      <c r="D50" s="46"/>
      <c r="E50" s="44"/>
      <c r="F50" s="44"/>
      <c r="G50" s="44"/>
      <c r="H50" s="44"/>
      <c r="I50" s="44"/>
      <c r="J50" s="44"/>
      <c r="K50" s="115"/>
      <c r="L50" s="16"/>
      <c r="M50" s="16"/>
      <c r="N50" s="16"/>
      <c r="O50" s="157"/>
      <c r="P50" s="151"/>
      <c r="Q50" s="151" t="str">
        <f t="shared" ref="Q50" si="75">IF(AND((J50-19)&gt;2.99,(J50-E50)&gt;3,J50&gt;19),"JA","-")</f>
        <v>-</v>
      </c>
      <c r="R50" s="153"/>
      <c r="S50" s="180"/>
      <c r="T50" s="154"/>
      <c r="U50" s="154"/>
      <c r="V50" s="154"/>
      <c r="W50" s="154"/>
      <c r="X50" s="155"/>
      <c r="Y50" s="155"/>
      <c r="Z50" s="156" t="str">
        <f t="shared" ref="Z50" si="76">IF(AB50=0,"Okay","Fehler")</f>
        <v>Okay</v>
      </c>
      <c r="AA50" s="14"/>
      <c r="AB50" s="31">
        <f t="shared" ref="AB50:AB56" si="77">P50-T50-V50-W50-X50-Y50-R50-U50-S50</f>
        <v>0</v>
      </c>
      <c r="AC50" s="32">
        <f t="shared" ref="AC50:AC56" si="78">IF(AND(J50&gt;=0.1,J50&lt;=12),J50+24,IF(J50&gt;=12,J50,0))</f>
        <v>0</v>
      </c>
      <c r="AD50" s="31" t="str">
        <f t="shared" ref="AD50:AD56" si="79">IF(E50&gt;6.99,"1","2")</f>
        <v>2</v>
      </c>
      <c r="AE50" s="31" t="str">
        <f t="shared" ref="AE50:AE56" si="80">IF(AC50&lt;18.99,"1","2")</f>
        <v>1</v>
      </c>
      <c r="AF50" s="31" t="str">
        <f t="shared" ref="AF50:AF56" si="81">IF(AC50&gt;22,"2","1")</f>
        <v>1</v>
      </c>
      <c r="AG50" s="31">
        <f t="shared" ref="AG50:AG56" si="82">AD50+AE50+AF50</f>
        <v>4</v>
      </c>
      <c r="AI50" s="31" t="str">
        <f t="shared" ref="AI50:AI55" si="83">IF(D50="U",1," ")</f>
        <v xml:space="preserve"> </v>
      </c>
      <c r="AJ50" s="31" t="str">
        <f t="shared" si="8"/>
        <v xml:space="preserve"> </v>
      </c>
    </row>
    <row r="51" spans="2:36" ht="16.5" customHeight="1" x14ac:dyDescent="0.2">
      <c r="B51" s="35" t="s">
        <v>4</v>
      </c>
      <c r="C51" s="229"/>
      <c r="D51" s="17"/>
      <c r="E51" s="44"/>
      <c r="F51" s="44"/>
      <c r="G51" s="44"/>
      <c r="H51" s="44"/>
      <c r="I51" s="44"/>
      <c r="J51" s="44"/>
      <c r="K51" s="115"/>
      <c r="L51" s="16"/>
      <c r="M51" s="16"/>
      <c r="N51" s="16"/>
      <c r="O51" s="157"/>
      <c r="P51" s="151"/>
      <c r="Q51" s="151"/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4">IF(AB51=0,"Okay","Fehler")</f>
        <v>Okay</v>
      </c>
      <c r="AA51" s="14"/>
      <c r="AB51" s="31">
        <f t="shared" si="77"/>
        <v>0</v>
      </c>
      <c r="AC51" s="32">
        <f t="shared" si="78"/>
        <v>0</v>
      </c>
      <c r="AD51" s="31" t="str">
        <f t="shared" si="79"/>
        <v>2</v>
      </c>
      <c r="AE51" s="31" t="str">
        <f t="shared" si="80"/>
        <v>1</v>
      </c>
      <c r="AF51" s="31" t="str">
        <f t="shared" si="81"/>
        <v>1</v>
      </c>
      <c r="AG51" s="31">
        <f t="shared" si="82"/>
        <v>4</v>
      </c>
      <c r="AI51" s="31" t="str">
        <f t="shared" si="83"/>
        <v xml:space="preserve"> </v>
      </c>
      <c r="AJ51" s="31" t="str">
        <f t="shared" si="8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1" t="str">
        <f t="shared" ref="Q52" si="85">IF(AND((J52-19)&gt;2.99,(J52-E52)&gt;3,J52&gt;19),"JA","-")</f>
        <v>-</v>
      </c>
      <c r="R52" s="153"/>
      <c r="S52" s="180"/>
      <c r="T52" s="154"/>
      <c r="U52" s="154"/>
      <c r="V52" s="154"/>
      <c r="W52" s="154"/>
      <c r="X52" s="155"/>
      <c r="Y52" s="155"/>
      <c r="Z52" s="156" t="str">
        <f t="shared" si="84"/>
        <v>Okay</v>
      </c>
      <c r="AA52" s="14"/>
      <c r="AB52" s="31">
        <f t="shared" si="77"/>
        <v>0</v>
      </c>
      <c r="AC52" s="32">
        <f t="shared" si="78"/>
        <v>0</v>
      </c>
      <c r="AD52" s="31" t="str">
        <f t="shared" si="79"/>
        <v>2</v>
      </c>
      <c r="AE52" s="31" t="str">
        <f t="shared" si="80"/>
        <v>1</v>
      </c>
      <c r="AF52" s="31" t="str">
        <f t="shared" si="81"/>
        <v>1</v>
      </c>
      <c r="AG52" s="31">
        <f t="shared" si="82"/>
        <v>4</v>
      </c>
      <c r="AI52" s="31" t="str">
        <f t="shared" si="83"/>
        <v xml:space="preserve"> </v>
      </c>
      <c r="AJ52" s="31" t="str">
        <f t="shared" si="8"/>
        <v xml:space="preserve"> </v>
      </c>
    </row>
    <row r="53" spans="2:36" ht="16.5" customHeight="1" x14ac:dyDescent="0.2">
      <c r="B53" s="35" t="s">
        <v>3</v>
      </c>
      <c r="C53" s="229"/>
      <c r="D53" s="55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4"/>
        <v>Okay</v>
      </c>
      <c r="AA53" s="14"/>
      <c r="AB53" s="31">
        <f t="shared" si="77"/>
        <v>0</v>
      </c>
      <c r="AC53" s="32">
        <f t="shared" si="78"/>
        <v>0</v>
      </c>
      <c r="AD53" s="31" t="str">
        <f t="shared" si="79"/>
        <v>2</v>
      </c>
      <c r="AE53" s="31" t="str">
        <f t="shared" si="80"/>
        <v>1</v>
      </c>
      <c r="AF53" s="31" t="str">
        <f t="shared" si="81"/>
        <v>1</v>
      </c>
      <c r="AG53" s="31">
        <f t="shared" si="82"/>
        <v>4</v>
      </c>
      <c r="AI53" s="31" t="str">
        <f t="shared" si="83"/>
        <v xml:space="preserve"> </v>
      </c>
      <c r="AJ53" s="31" t="str">
        <f t="shared" si="8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4"/>
        <v>Okay</v>
      </c>
      <c r="AA54" s="14"/>
      <c r="AB54" s="31">
        <f t="shared" si="77"/>
        <v>0</v>
      </c>
      <c r="AC54" s="32">
        <f t="shared" si="78"/>
        <v>0</v>
      </c>
      <c r="AD54" s="31" t="str">
        <f t="shared" si="79"/>
        <v>2</v>
      </c>
      <c r="AE54" s="31" t="str">
        <f t="shared" si="80"/>
        <v>1</v>
      </c>
      <c r="AF54" s="31" t="str">
        <f t="shared" si="81"/>
        <v>1</v>
      </c>
      <c r="AG54" s="31">
        <f t="shared" si="82"/>
        <v>4</v>
      </c>
      <c r="AI54" s="31" t="str">
        <f t="shared" si="83"/>
        <v xml:space="preserve"> </v>
      </c>
      <c r="AJ54" s="31" t="str">
        <f t="shared" si="8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4"/>
        <v>Okay</v>
      </c>
      <c r="AA55" s="14"/>
      <c r="AB55" s="31">
        <f t="shared" si="77"/>
        <v>0</v>
      </c>
      <c r="AC55" s="32">
        <f t="shared" si="78"/>
        <v>0</v>
      </c>
      <c r="AD55" s="31" t="str">
        <f t="shared" si="79"/>
        <v>2</v>
      </c>
      <c r="AE55" s="31" t="str">
        <f t="shared" si="80"/>
        <v>1</v>
      </c>
      <c r="AF55" s="31" t="str">
        <f t="shared" si="81"/>
        <v>1</v>
      </c>
      <c r="AG55" s="31">
        <f t="shared" si="82"/>
        <v>4</v>
      </c>
      <c r="AI55" s="31" t="str">
        <f t="shared" si="83"/>
        <v xml:space="preserve"> </v>
      </c>
      <c r="AJ55" s="31" t="str">
        <f t="shared" si="8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4"/>
        <v>Okay</v>
      </c>
      <c r="AA56" s="14"/>
      <c r="AB56" s="31">
        <f t="shared" si="77"/>
        <v>0</v>
      </c>
      <c r="AC56" s="32">
        <f t="shared" si="78"/>
        <v>0</v>
      </c>
      <c r="AD56" s="31" t="str">
        <f t="shared" si="79"/>
        <v>2</v>
      </c>
      <c r="AE56" s="31" t="str">
        <f t="shared" si="80"/>
        <v>1</v>
      </c>
      <c r="AF56" s="31" t="str">
        <f t="shared" si="81"/>
        <v>1</v>
      </c>
      <c r="AG56" s="31">
        <f t="shared" si="82"/>
        <v>4</v>
      </c>
      <c r="AI56" s="31" t="s">
        <v>84</v>
      </c>
      <c r="AJ56" s="31" t="str">
        <f t="shared" si="8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2"/>
      <c r="L57" s="118">
        <f>SUM(L50:L56)</f>
        <v>0</v>
      </c>
      <c r="M57" s="16" t="str">
        <f>IF(L57&gt;60,"§9 AZG! ","-")</f>
        <v>-</v>
      </c>
      <c r="N57" s="16"/>
      <c r="O57" s="165">
        <f>SUM(O50:O56)</f>
        <v>0</v>
      </c>
      <c r="P57" s="166">
        <f>L57-O57</f>
        <v>0</v>
      </c>
      <c r="Q57" s="167"/>
      <c r="R57" s="161">
        <f t="shared" ref="R57:Y57" si="86">SUM(R50:R56)</f>
        <v>0</v>
      </c>
      <c r="S57" s="161">
        <f t="shared" si="86"/>
        <v>0</v>
      </c>
      <c r="T57" s="161">
        <f t="shared" si="86"/>
        <v>0</v>
      </c>
      <c r="U57" s="161">
        <f t="shared" si="86"/>
        <v>0</v>
      </c>
      <c r="V57" s="161">
        <f t="shared" si="86"/>
        <v>0</v>
      </c>
      <c r="W57" s="161">
        <f t="shared" si="86"/>
        <v>0</v>
      </c>
      <c r="X57" s="161">
        <f t="shared" si="86"/>
        <v>0</v>
      </c>
      <c r="Y57" s="161">
        <f t="shared" si="86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160.5</v>
      </c>
      <c r="M58" s="245" t="str">
        <f>IF((L58/D59)&gt;9.6,"Achtung: WHAZ","")</f>
        <v/>
      </c>
      <c r="N58" s="8"/>
      <c r="O58" s="119">
        <f>O17+O25+O33+O41+O49+O57</f>
        <v>160.5</v>
      </c>
      <c r="P58" s="123">
        <f>P17+P25+P33+P41+P49+P57</f>
        <v>0</v>
      </c>
      <c r="Q58" s="124"/>
      <c r="R58" s="122">
        <f t="shared" ref="R58:Y58" si="87">R17+R25+R33+R41+R49+R57+R9</f>
        <v>0</v>
      </c>
      <c r="S58" s="183">
        <f t="shared" si="87"/>
        <v>0</v>
      </c>
      <c r="T58" s="78">
        <f t="shared" si="87"/>
        <v>0</v>
      </c>
      <c r="U58" s="78">
        <f t="shared" si="87"/>
        <v>0</v>
      </c>
      <c r="V58" s="78">
        <f t="shared" si="87"/>
        <v>0</v>
      </c>
      <c r="W58" s="78">
        <f t="shared" si="87"/>
        <v>0</v>
      </c>
      <c r="X58" s="79">
        <f t="shared" si="87"/>
        <v>0</v>
      </c>
      <c r="Y58" s="79">
        <f t="shared" si="87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21</v>
      </c>
    </row>
    <row r="59" spans="2:36" ht="16.5" customHeight="1" thickBot="1" x14ac:dyDescent="0.25">
      <c r="B59" s="80" t="s">
        <v>113</v>
      </c>
      <c r="C59" s="126"/>
      <c r="D59" s="128">
        <f>+AJ58</f>
        <v>21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2.75" x14ac:dyDescent="0.2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92">
        <f t="shared" ref="R63:Y63" si="88">R58+R60-R62</f>
        <v>0</v>
      </c>
      <c r="S63" s="189">
        <f t="shared" si="88"/>
        <v>0</v>
      </c>
      <c r="T63" s="190">
        <f t="shared" si="88"/>
        <v>0</v>
      </c>
      <c r="U63" s="190">
        <f t="shared" si="88"/>
        <v>0</v>
      </c>
      <c r="V63" s="190">
        <f t="shared" si="88"/>
        <v>0</v>
      </c>
      <c r="W63" s="190">
        <f t="shared" si="88"/>
        <v>0</v>
      </c>
      <c r="X63" s="191">
        <f t="shared" si="88"/>
        <v>0</v>
      </c>
      <c r="Y63" s="191">
        <f t="shared" si="88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59"/>
  <sheetViews>
    <sheetView topLeftCell="A13" zoomScale="80" zoomScaleNormal="80" workbookViewId="0">
      <selection activeCell="D29" sqref="D29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855468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5" width="0" style="31" hidden="1" customWidth="1"/>
    <col min="36" max="36" width="11.42578125" style="31" hidden="1" customWidth="1"/>
    <col min="37" max="38" width="11.42578125" style="31" customWidth="1"/>
    <col min="39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62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Mai!R63</f>
        <v>0</v>
      </c>
      <c r="S9" s="206">
        <f>Mai!S63</f>
        <v>0</v>
      </c>
      <c r="T9" s="169">
        <f>Mai!T63</f>
        <v>0</v>
      </c>
      <c r="U9" s="169">
        <f>Mai!U63</f>
        <v>0</v>
      </c>
      <c r="V9" s="169">
        <f>Mai!V63</f>
        <v>0</v>
      </c>
      <c r="W9" s="169">
        <f>Mai!W63</f>
        <v>0</v>
      </c>
      <c r="X9" s="170">
        <f>Mai!X63</f>
        <v>0</v>
      </c>
      <c r="Y9" s="171">
        <f>Mai!Y63</f>
        <v>0</v>
      </c>
      <c r="Z9" s="150"/>
      <c r="AA9" s="110"/>
    </row>
    <row r="10" spans="1:36" ht="16.5" customHeight="1" x14ac:dyDescent="0.2">
      <c r="B10" s="37" t="s">
        <v>1</v>
      </c>
      <c r="C10" s="236">
        <v>46174</v>
      </c>
      <c r="D10" s="46"/>
      <c r="E10" s="44">
        <f>Voreingabe!$C$8</f>
        <v>9</v>
      </c>
      <c r="F10" s="44">
        <f>Voreingabe!$E$8</f>
        <v>12</v>
      </c>
      <c r="G10" s="44">
        <f>Voreingabe!$F$8</f>
        <v>12.5</v>
      </c>
      <c r="H10" s="44">
        <f>Voreingabe!$G$8</f>
        <v>0</v>
      </c>
      <c r="I10" s="44">
        <f>Voreingabe!$H$8</f>
        <v>0</v>
      </c>
      <c r="J10" s="44">
        <f>Voreingabe!$D$8</f>
        <v>18</v>
      </c>
      <c r="K10" s="115">
        <f t="shared" ref="K10:K16" si="0">(G10-F10)+(I10-H10)</f>
        <v>0.5</v>
      </c>
      <c r="L10" s="16">
        <f t="shared" ref="L10:L13" si="1">+IF((J10-E10-K10)&gt;=0,(J10-E10-K10),(J10-(E10-24)-K10))</f>
        <v>8.5</v>
      </c>
      <c r="M10" s="16" t="str">
        <f t="shared" ref="M10:M13" si="2">IF(L10&gt;12,"§9 AZG! ","-")</f>
        <v>-</v>
      </c>
      <c r="N10" s="16" t="str">
        <f t="shared" ref="N10:N13" si="3">IF(L10&gt;6,IF(K10&lt;0.5,"Pause!","-"),"-")</f>
        <v>-</v>
      </c>
      <c r="O10" s="157">
        <f>Voreingabe!$I$8</f>
        <v>8.5</v>
      </c>
      <c r="P10" s="151">
        <f t="shared" ref="P10:P13" si="4">L10-O10</f>
        <v>0</v>
      </c>
      <c r="Q10" s="151" t="str">
        <f t="shared" ref="Q10:Q13" si="5">IF(AND((J10-19)&gt;2.99,(J10-E10)&gt;3,J10&gt;19),"JA","-")</f>
        <v>-</v>
      </c>
      <c r="R10" s="153"/>
      <c r="S10" s="180"/>
      <c r="T10" s="154"/>
      <c r="U10" s="154"/>
      <c r="V10" s="154"/>
      <c r="W10" s="154"/>
      <c r="X10" s="155"/>
      <c r="Y10" s="155"/>
      <c r="Z10" s="156" t="str">
        <f t="shared" ref="Z10:Z13" si="6">IF(AB10=0,"Okay","Fehler")</f>
        <v>Okay</v>
      </c>
      <c r="AA10" s="14"/>
      <c r="AB10" s="31">
        <f t="shared" ref="AB10:AB16" si="7">P10-T10-V10-W10-X10-Y10-R10-U10-S10</f>
        <v>0</v>
      </c>
      <c r="AC10" s="32">
        <f t="shared" ref="AC10:AC16" si="8">IF(AND(J10&gt;=0.1,J10&lt;=12),J10+24,IF(J10&gt;=12,J10,0))</f>
        <v>18</v>
      </c>
      <c r="AD10" s="31" t="str">
        <f t="shared" ref="AD10:AD16" si="9">IF(E10&gt;6.99,"1","2")</f>
        <v>1</v>
      </c>
      <c r="AE10" s="31" t="str">
        <f t="shared" ref="AE10:AE16" si="10">IF(AC10&lt;18.99,"1","2")</f>
        <v>1</v>
      </c>
      <c r="AF10" s="31" t="str">
        <f t="shared" ref="AF10:AF16" si="11">IF(AC10&gt;22,"2","1")</f>
        <v>1</v>
      </c>
      <c r="AG10" s="31">
        <f t="shared" ref="AG10:AG16" si="12">AD10+AE10+AF10</f>
        <v>3</v>
      </c>
      <c r="AI10" s="31" t="str">
        <f t="shared" ref="AI10:AI15" si="13">IF(D10="U",1," ")</f>
        <v xml:space="preserve"> </v>
      </c>
      <c r="AJ10" s="31">
        <f t="shared" ref="AJ10:AJ48" si="14">IF(L10&gt;0.5,1," ")</f>
        <v>1</v>
      </c>
    </row>
    <row r="11" spans="1:36" ht="16.5" customHeight="1" x14ac:dyDescent="0.2">
      <c r="B11" s="35" t="s">
        <v>4</v>
      </c>
      <c r="C11" s="229">
        <f t="shared" ref="C11:C16" si="15">C10+1</f>
        <v>46175</v>
      </c>
      <c r="D11" s="17"/>
      <c r="E11" s="44">
        <f>Voreingabe!$C$9</f>
        <v>9</v>
      </c>
      <c r="F11" s="44">
        <f>Voreingabe!$E$9</f>
        <v>12</v>
      </c>
      <c r="G11" s="44">
        <f>Voreingabe!$F$9</f>
        <v>12.5</v>
      </c>
      <c r="H11" s="44">
        <f>Voreingabe!$G$9</f>
        <v>0</v>
      </c>
      <c r="I11" s="44">
        <f>Voreingabe!$H$9</f>
        <v>0</v>
      </c>
      <c r="J11" s="44">
        <f>Voreingabe!$D$9</f>
        <v>18</v>
      </c>
      <c r="K11" s="115">
        <f t="shared" si="0"/>
        <v>0.5</v>
      </c>
      <c r="L11" s="16">
        <f t="shared" si="1"/>
        <v>8.5</v>
      </c>
      <c r="M11" s="16" t="str">
        <f t="shared" si="2"/>
        <v>-</v>
      </c>
      <c r="N11" s="16" t="str">
        <f t="shared" si="3"/>
        <v>-</v>
      </c>
      <c r="O11" s="157">
        <f>Voreingabe!$I$9</f>
        <v>8.5</v>
      </c>
      <c r="P11" s="151">
        <f t="shared" si="4"/>
        <v>0</v>
      </c>
      <c r="Q11" s="151" t="str">
        <f t="shared" si="5"/>
        <v>-</v>
      </c>
      <c r="R11" s="153"/>
      <c r="S11" s="180"/>
      <c r="T11" s="154"/>
      <c r="U11" s="154"/>
      <c r="V11" s="154"/>
      <c r="W11" s="154"/>
      <c r="X11" s="155"/>
      <c r="Y11" s="155"/>
      <c r="Z11" s="156" t="str">
        <f t="shared" si="6"/>
        <v>Okay</v>
      </c>
      <c r="AA11" s="14"/>
      <c r="AB11" s="31">
        <f t="shared" si="7"/>
        <v>0</v>
      </c>
      <c r="AC11" s="32">
        <f t="shared" si="8"/>
        <v>18</v>
      </c>
      <c r="AD11" s="31" t="str">
        <f t="shared" si="9"/>
        <v>1</v>
      </c>
      <c r="AE11" s="31" t="str">
        <f t="shared" si="10"/>
        <v>1</v>
      </c>
      <c r="AF11" s="31" t="str">
        <f t="shared" si="11"/>
        <v>1</v>
      </c>
      <c r="AG11" s="31">
        <f t="shared" si="12"/>
        <v>3</v>
      </c>
      <c r="AI11" s="31" t="str">
        <f t="shared" si="13"/>
        <v xml:space="preserve"> </v>
      </c>
      <c r="AJ11" s="31">
        <f t="shared" si="14"/>
        <v>1</v>
      </c>
    </row>
    <row r="12" spans="1:36" ht="16.5" customHeight="1" x14ac:dyDescent="0.2">
      <c r="B12" s="35" t="s">
        <v>2</v>
      </c>
      <c r="C12" s="229">
        <f t="shared" si="15"/>
        <v>46176</v>
      </c>
      <c r="D12" s="17"/>
      <c r="E12" s="44">
        <f>Voreingabe!$C$10</f>
        <v>9</v>
      </c>
      <c r="F12" s="44">
        <f>Voreingabe!$E$10</f>
        <v>12</v>
      </c>
      <c r="G12" s="44">
        <f>Voreingabe!$F$10</f>
        <v>12.5</v>
      </c>
      <c r="H12" s="44">
        <f>Voreingabe!$G$10</f>
        <v>0</v>
      </c>
      <c r="I12" s="44">
        <f>Voreingabe!$H$10</f>
        <v>0</v>
      </c>
      <c r="J12" s="44">
        <f>Voreingabe!$D$10</f>
        <v>17</v>
      </c>
      <c r="K12" s="115">
        <f t="shared" si="0"/>
        <v>0.5</v>
      </c>
      <c r="L12" s="16">
        <f t="shared" si="1"/>
        <v>7.5</v>
      </c>
      <c r="M12" s="16" t="str">
        <f t="shared" si="2"/>
        <v>-</v>
      </c>
      <c r="N12" s="16" t="str">
        <f t="shared" si="3"/>
        <v>-</v>
      </c>
      <c r="O12" s="157">
        <f>Voreingabe!$I$10</f>
        <v>7.5</v>
      </c>
      <c r="P12" s="151">
        <f t="shared" si="4"/>
        <v>0</v>
      </c>
      <c r="Q12" s="151" t="str">
        <f t="shared" si="5"/>
        <v>-</v>
      </c>
      <c r="R12" s="153"/>
      <c r="S12" s="180"/>
      <c r="T12" s="154"/>
      <c r="U12" s="154"/>
      <c r="V12" s="154"/>
      <c r="W12" s="154"/>
      <c r="X12" s="155"/>
      <c r="Y12" s="155"/>
      <c r="Z12" s="156" t="str">
        <f t="shared" si="6"/>
        <v>Okay</v>
      </c>
      <c r="AA12" s="14"/>
      <c r="AB12" s="31">
        <f t="shared" si="7"/>
        <v>0</v>
      </c>
      <c r="AC12" s="32">
        <f t="shared" si="8"/>
        <v>17</v>
      </c>
      <c r="AD12" s="31" t="str">
        <f t="shared" si="9"/>
        <v>1</v>
      </c>
      <c r="AE12" s="31" t="str">
        <f t="shared" si="10"/>
        <v>1</v>
      </c>
      <c r="AF12" s="31" t="str">
        <f t="shared" si="11"/>
        <v>1</v>
      </c>
      <c r="AG12" s="31">
        <f t="shared" si="12"/>
        <v>3</v>
      </c>
      <c r="AI12" s="31" t="str">
        <f t="shared" si="13"/>
        <v xml:space="preserve"> </v>
      </c>
      <c r="AJ12" s="31">
        <f t="shared" si="14"/>
        <v>1</v>
      </c>
    </row>
    <row r="13" spans="1:36" ht="16.5" customHeight="1" x14ac:dyDescent="0.2">
      <c r="B13" s="35" t="s">
        <v>3</v>
      </c>
      <c r="C13" s="237">
        <f t="shared" si="15"/>
        <v>46177</v>
      </c>
      <c r="D13" s="208" t="s">
        <v>42</v>
      </c>
      <c r="E13" s="44">
        <f>Voreingabe!$C$11</f>
        <v>9</v>
      </c>
      <c r="F13" s="44">
        <f>Voreingabe!$E$11</f>
        <v>12</v>
      </c>
      <c r="G13" s="44">
        <f>Voreingabe!$F$11</f>
        <v>12.5</v>
      </c>
      <c r="H13" s="44">
        <f>Voreingabe!$G$11</f>
        <v>0</v>
      </c>
      <c r="I13" s="44">
        <f>Voreingabe!$H$11</f>
        <v>0</v>
      </c>
      <c r="J13" s="44">
        <f>Voreingabe!$D$11</f>
        <v>17</v>
      </c>
      <c r="K13" s="115">
        <f t="shared" si="0"/>
        <v>0.5</v>
      </c>
      <c r="L13" s="16">
        <f t="shared" si="1"/>
        <v>7.5</v>
      </c>
      <c r="M13" s="16" t="str">
        <f t="shared" si="2"/>
        <v>-</v>
      </c>
      <c r="N13" s="16" t="str">
        <f t="shared" si="3"/>
        <v>-</v>
      </c>
      <c r="O13" s="157">
        <f>Voreingabe!$I$11</f>
        <v>7.5</v>
      </c>
      <c r="P13" s="151">
        <f t="shared" si="4"/>
        <v>0</v>
      </c>
      <c r="Q13" s="151" t="str">
        <f t="shared" si="5"/>
        <v>-</v>
      </c>
      <c r="R13" s="153"/>
      <c r="S13" s="180"/>
      <c r="T13" s="154"/>
      <c r="U13" s="154"/>
      <c r="V13" s="154"/>
      <c r="W13" s="154"/>
      <c r="X13" s="155"/>
      <c r="Y13" s="155"/>
      <c r="Z13" s="156" t="str">
        <f t="shared" si="6"/>
        <v>Okay</v>
      </c>
      <c r="AA13" s="14"/>
      <c r="AB13" s="31">
        <f t="shared" si="7"/>
        <v>0</v>
      </c>
      <c r="AC13" s="32">
        <f t="shared" si="8"/>
        <v>17</v>
      </c>
      <c r="AD13" s="31" t="str">
        <f t="shared" si="9"/>
        <v>1</v>
      </c>
      <c r="AE13" s="31" t="str">
        <f t="shared" si="10"/>
        <v>1</v>
      </c>
      <c r="AF13" s="31" t="str">
        <f t="shared" si="11"/>
        <v>1</v>
      </c>
      <c r="AG13" s="31">
        <f t="shared" si="12"/>
        <v>3</v>
      </c>
      <c r="AI13" s="31" t="str">
        <f t="shared" si="13"/>
        <v xml:space="preserve"> </v>
      </c>
      <c r="AJ13" s="31">
        <f t="shared" si="14"/>
        <v>1</v>
      </c>
    </row>
    <row r="14" spans="1:36" ht="16.5" customHeight="1" x14ac:dyDescent="0.2">
      <c r="B14" s="35" t="s">
        <v>5</v>
      </c>
      <c r="C14" s="229">
        <f t="shared" si="15"/>
        <v>46178</v>
      </c>
      <c r="D14" s="17"/>
      <c r="E14" s="44">
        <f>Voreingabe!$C$12</f>
        <v>9</v>
      </c>
      <c r="F14" s="44">
        <f>Voreingabe!$E$12</f>
        <v>12</v>
      </c>
      <c r="G14" s="44">
        <f>Voreingabe!$F$12</f>
        <v>12.5</v>
      </c>
      <c r="H14" s="44">
        <f>Voreingabe!$G$12</f>
        <v>0</v>
      </c>
      <c r="I14" s="44">
        <f>Voreingabe!$H$12</f>
        <v>0</v>
      </c>
      <c r="J14" s="44">
        <f>Voreingabe!$D$12</f>
        <v>16</v>
      </c>
      <c r="K14" s="115">
        <f t="shared" si="0"/>
        <v>0.5</v>
      </c>
      <c r="L14" s="16">
        <f t="shared" ref="L14:L34" si="16">+IF((J14-E14-K14)&gt;=0,(J14-E14-K14),(J14-(E14-24)-K14))</f>
        <v>6.5</v>
      </c>
      <c r="M14" s="16" t="str">
        <f t="shared" ref="M14:M16" si="17">IF(L14&gt;12,"§9 AZG! ","-")</f>
        <v>-</v>
      </c>
      <c r="N14" s="16" t="str">
        <f t="shared" ref="N14:N16" si="18">IF(L14&gt;6,IF(K14&lt;0.5,"Pause!","-"),"-")</f>
        <v>-</v>
      </c>
      <c r="O14" s="157">
        <f>Voreingabe!$I$12</f>
        <v>6.5</v>
      </c>
      <c r="P14" s="151">
        <f t="shared" ref="P14:P16" si="19">L14-O14</f>
        <v>0</v>
      </c>
      <c r="Q14" s="151" t="str">
        <f t="shared" ref="Q14:Q16" si="20">IF(AND((J14-19)&gt;2.99,(J14-E14)&gt;3,J14&gt;19),"JA","-")</f>
        <v>-</v>
      </c>
      <c r="R14" s="153"/>
      <c r="S14" s="180"/>
      <c r="T14" s="154"/>
      <c r="U14" s="154"/>
      <c r="V14" s="154"/>
      <c r="W14" s="154"/>
      <c r="X14" s="155"/>
      <c r="Y14" s="155"/>
      <c r="Z14" s="156" t="str">
        <f t="shared" ref="Z14:Z40" si="21">IF(AB14=0,"Okay","Fehler")</f>
        <v>Okay</v>
      </c>
      <c r="AA14" s="14"/>
      <c r="AB14" s="31">
        <f t="shared" si="7"/>
        <v>0</v>
      </c>
      <c r="AC14" s="32">
        <f t="shared" si="8"/>
        <v>16</v>
      </c>
      <c r="AD14" s="31" t="str">
        <f t="shared" si="9"/>
        <v>1</v>
      </c>
      <c r="AE14" s="31" t="str">
        <f t="shared" si="10"/>
        <v>1</v>
      </c>
      <c r="AF14" s="31" t="str">
        <f t="shared" si="11"/>
        <v>1</v>
      </c>
      <c r="AG14" s="31">
        <f t="shared" si="12"/>
        <v>3</v>
      </c>
      <c r="AI14" s="31" t="str">
        <f t="shared" si="13"/>
        <v xml:space="preserve"> </v>
      </c>
      <c r="AJ14" s="31">
        <f t="shared" si="14"/>
        <v>1</v>
      </c>
    </row>
    <row r="15" spans="1:36" ht="16.5" customHeight="1" x14ac:dyDescent="0.2">
      <c r="B15" s="36" t="s">
        <v>6</v>
      </c>
      <c r="C15" s="229">
        <f t="shared" si="15"/>
        <v>46179</v>
      </c>
      <c r="D15" s="17"/>
      <c r="E15" s="44">
        <f>Voreingabe!$C$13</f>
        <v>0</v>
      </c>
      <c r="F15" s="44">
        <f>Voreingabe!$E$13</f>
        <v>0</v>
      </c>
      <c r="G15" s="44">
        <f>Voreingabe!$F$13</f>
        <v>0</v>
      </c>
      <c r="H15" s="44">
        <f>Voreingabe!$G$13</f>
        <v>0</v>
      </c>
      <c r="I15" s="44">
        <f>Voreingabe!$H$13</f>
        <v>0</v>
      </c>
      <c r="J15" s="44">
        <f>Voreingabe!$D$13</f>
        <v>0</v>
      </c>
      <c r="K15" s="115">
        <f t="shared" si="0"/>
        <v>0</v>
      </c>
      <c r="L15" s="16">
        <f t="shared" si="16"/>
        <v>0</v>
      </c>
      <c r="M15" s="16" t="str">
        <f t="shared" si="17"/>
        <v>-</v>
      </c>
      <c r="N15" s="16" t="str">
        <f t="shared" si="18"/>
        <v>-</v>
      </c>
      <c r="O15" s="157">
        <f>Voreingabe!$I$13</f>
        <v>0</v>
      </c>
      <c r="P15" s="151">
        <f t="shared" si="19"/>
        <v>0</v>
      </c>
      <c r="Q15" s="151" t="str">
        <f t="shared" si="20"/>
        <v>-</v>
      </c>
      <c r="R15" s="153"/>
      <c r="S15" s="180"/>
      <c r="T15" s="154"/>
      <c r="U15" s="154"/>
      <c r="V15" s="154"/>
      <c r="W15" s="154"/>
      <c r="X15" s="155"/>
      <c r="Y15" s="155"/>
      <c r="Z15" s="156" t="str">
        <f t="shared" si="21"/>
        <v>Okay</v>
      </c>
      <c r="AA15" s="14"/>
      <c r="AB15" s="31">
        <f t="shared" si="7"/>
        <v>0</v>
      </c>
      <c r="AC15" s="32">
        <f t="shared" si="8"/>
        <v>0</v>
      </c>
      <c r="AD15" s="31" t="str">
        <f t="shared" si="9"/>
        <v>2</v>
      </c>
      <c r="AE15" s="31" t="str">
        <f t="shared" si="10"/>
        <v>1</v>
      </c>
      <c r="AF15" s="31" t="str">
        <f t="shared" si="11"/>
        <v>1</v>
      </c>
      <c r="AG15" s="31">
        <f t="shared" si="12"/>
        <v>4</v>
      </c>
      <c r="AI15" s="31" t="str">
        <f t="shared" si="13"/>
        <v xml:space="preserve"> </v>
      </c>
      <c r="AJ15" s="31" t="str">
        <f t="shared" si="14"/>
        <v xml:space="preserve"> </v>
      </c>
    </row>
    <row r="16" spans="1:36" ht="16.5" customHeight="1" thickBot="1" x14ac:dyDescent="0.25">
      <c r="B16" s="29" t="s">
        <v>7</v>
      </c>
      <c r="C16" s="231">
        <f t="shared" si="15"/>
        <v>46180</v>
      </c>
      <c r="D16" s="20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si="0"/>
        <v>0</v>
      </c>
      <c r="L16" s="16">
        <f t="shared" si="16"/>
        <v>0</v>
      </c>
      <c r="M16" s="16" t="str">
        <f t="shared" si="17"/>
        <v>-</v>
      </c>
      <c r="N16" s="16" t="str">
        <f t="shared" si="18"/>
        <v>-</v>
      </c>
      <c r="O16" s="157">
        <f>Voreingabe!$I$14</f>
        <v>0</v>
      </c>
      <c r="P16" s="151">
        <f t="shared" si="19"/>
        <v>0</v>
      </c>
      <c r="Q16" s="151" t="str">
        <f t="shared" si="20"/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21"/>
        <v>Okay</v>
      </c>
      <c r="AA16" s="14"/>
      <c r="AB16" s="31">
        <f t="shared" si="7"/>
        <v>0</v>
      </c>
      <c r="AC16" s="32">
        <f t="shared" si="8"/>
        <v>0</v>
      </c>
      <c r="AD16" s="31" t="str">
        <f t="shared" si="9"/>
        <v>2</v>
      </c>
      <c r="AE16" s="31" t="str">
        <f t="shared" si="10"/>
        <v>1</v>
      </c>
      <c r="AF16" s="31" t="str">
        <f t="shared" si="11"/>
        <v>1</v>
      </c>
      <c r="AG16" s="31">
        <f t="shared" si="12"/>
        <v>4</v>
      </c>
      <c r="AI16" s="31" t="s">
        <v>84</v>
      </c>
      <c r="AJ16" s="31" t="str">
        <f t="shared" si="14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38.5</v>
      </c>
      <c r="M17" s="16" t="str">
        <f>IF(L17&gt;60,"§9 AZG! ","-")</f>
        <v>-</v>
      </c>
      <c r="N17" s="97"/>
      <c r="O17" s="158">
        <f>SUM(O10:O16)</f>
        <v>38.5</v>
      </c>
      <c r="P17" s="159">
        <f>L17-O17</f>
        <v>0</v>
      </c>
      <c r="Q17" s="160"/>
      <c r="R17" s="161">
        <f t="shared" ref="R17:Y17" si="22">SUM(R10:R16)</f>
        <v>0</v>
      </c>
      <c r="S17" s="161">
        <f t="shared" si="22"/>
        <v>0</v>
      </c>
      <c r="T17" s="161">
        <f t="shared" si="22"/>
        <v>0</v>
      </c>
      <c r="U17" s="161">
        <f t="shared" si="22"/>
        <v>0</v>
      </c>
      <c r="V17" s="161">
        <f t="shared" si="22"/>
        <v>0</v>
      </c>
      <c r="W17" s="161">
        <f t="shared" si="22"/>
        <v>0</v>
      </c>
      <c r="X17" s="161">
        <f t="shared" si="22"/>
        <v>0</v>
      </c>
      <c r="Y17" s="161">
        <f t="shared" si="22"/>
        <v>0</v>
      </c>
      <c r="Z17" s="162">
        <f>SUM(T17:Y17)</f>
        <v>0</v>
      </c>
      <c r="AA17" s="99"/>
      <c r="AJ17" s="104" t="s">
        <v>84</v>
      </c>
    </row>
    <row r="18" spans="2:36" ht="16.5" customHeight="1" x14ac:dyDescent="0.2">
      <c r="B18" s="37" t="s">
        <v>1</v>
      </c>
      <c r="C18" s="236">
        <f>C16+1</f>
        <v>46181</v>
      </c>
      <c r="D18" s="46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23">(G18-F18)+(I18-H18)</f>
        <v>0.5</v>
      </c>
      <c r="L18" s="16">
        <f t="shared" si="16"/>
        <v>8.5</v>
      </c>
      <c r="M18" s="16" t="str">
        <f t="shared" ref="M18:M24" si="24">IF(L18&gt;12,"§9 AZG! ","-")</f>
        <v>-</v>
      </c>
      <c r="N18" s="16" t="str">
        <f t="shared" ref="N18:N36" si="25">IF(L18&gt;6,IF(K18&lt;0.5,"Pause!","-"),"-")</f>
        <v>-</v>
      </c>
      <c r="O18" s="157">
        <f>Voreingabe!$I$8</f>
        <v>8.5</v>
      </c>
      <c r="P18" s="151">
        <f>L18-O18</f>
        <v>0</v>
      </c>
      <c r="Q18" s="151" t="str">
        <f t="shared" ref="Q18:Q24" si="26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7">P18-T18-V18-W18-X18-Y18-R18-U18-S18</f>
        <v>0</v>
      </c>
      <c r="AC18" s="32">
        <f t="shared" ref="AC18:AC24" si="28">IF(AND(J18&gt;=0.1,J18&lt;=12),J18+24,IF(J18&gt;=12,J18,0))</f>
        <v>18</v>
      </c>
      <c r="AD18" s="31" t="str">
        <f t="shared" ref="AD18:AD24" si="29">IF(E18&gt;6.99,"1","2")</f>
        <v>1</v>
      </c>
      <c r="AE18" s="31" t="str">
        <f t="shared" ref="AE18:AE24" si="30">IF(AC18&lt;18.99,"1","2")</f>
        <v>1</v>
      </c>
      <c r="AF18" s="31" t="str">
        <f t="shared" ref="AF18:AF24" si="31">IF(AC18&gt;22,"2","1")</f>
        <v>1</v>
      </c>
      <c r="AG18" s="31">
        <f t="shared" ref="AG18:AG24" si="32">AD18+AE18+AF18</f>
        <v>3</v>
      </c>
      <c r="AI18" s="31" t="str">
        <f t="shared" ref="AI18:AI23" si="33">IF(D18="U",1," ")</f>
        <v xml:space="preserve"> </v>
      </c>
      <c r="AJ18" s="31">
        <f t="shared" si="14"/>
        <v>1</v>
      </c>
    </row>
    <row r="19" spans="2:36" ht="16.5" customHeight="1" x14ac:dyDescent="0.2">
      <c r="B19" s="35" t="s">
        <v>4</v>
      </c>
      <c r="C19" s="236">
        <f t="shared" ref="C19:C24" si="34">C18+1</f>
        <v>46182</v>
      </c>
      <c r="D19" s="46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23"/>
        <v>0.5</v>
      </c>
      <c r="L19" s="16">
        <f t="shared" si="16"/>
        <v>8.5</v>
      </c>
      <c r="M19" s="16" t="str">
        <f t="shared" si="24"/>
        <v>-</v>
      </c>
      <c r="N19" s="16" t="str">
        <f t="shared" si="25"/>
        <v>-</v>
      </c>
      <c r="O19" s="157">
        <f>Voreingabe!$I$9</f>
        <v>8.5</v>
      </c>
      <c r="P19" s="151">
        <f t="shared" ref="P19:P24" si="35">L19-O19</f>
        <v>0</v>
      </c>
      <c r="Q19" s="151" t="str">
        <f t="shared" si="26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si="21"/>
        <v>Okay</v>
      </c>
      <c r="AA19" s="14"/>
      <c r="AB19" s="31">
        <f t="shared" si="27"/>
        <v>0</v>
      </c>
      <c r="AC19" s="32">
        <f t="shared" si="28"/>
        <v>18</v>
      </c>
      <c r="AD19" s="31" t="str">
        <f t="shared" si="29"/>
        <v>1</v>
      </c>
      <c r="AE19" s="31" t="str">
        <f t="shared" si="30"/>
        <v>1</v>
      </c>
      <c r="AF19" s="31" t="str">
        <f t="shared" si="31"/>
        <v>1</v>
      </c>
      <c r="AG19" s="31">
        <f t="shared" si="32"/>
        <v>3</v>
      </c>
      <c r="AI19" s="31" t="str">
        <f t="shared" si="33"/>
        <v xml:space="preserve"> </v>
      </c>
      <c r="AJ19" s="31">
        <f t="shared" si="14"/>
        <v>1</v>
      </c>
    </row>
    <row r="20" spans="2:36" ht="16.5" customHeight="1" x14ac:dyDescent="0.2">
      <c r="B20" s="35" t="s">
        <v>2</v>
      </c>
      <c r="C20" s="236">
        <f t="shared" si="34"/>
        <v>46183</v>
      </c>
      <c r="D20" s="46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23"/>
        <v>0.5</v>
      </c>
      <c r="L20" s="16">
        <f t="shared" si="16"/>
        <v>7.5</v>
      </c>
      <c r="M20" s="16" t="str">
        <f t="shared" si="24"/>
        <v>-</v>
      </c>
      <c r="N20" s="16" t="str">
        <f t="shared" si="25"/>
        <v>-</v>
      </c>
      <c r="O20" s="157">
        <f>Voreingabe!$I$10</f>
        <v>7.5</v>
      </c>
      <c r="P20" s="151">
        <f t="shared" si="35"/>
        <v>0</v>
      </c>
      <c r="Q20" s="151" t="str">
        <f t="shared" si="26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21"/>
        <v>Okay</v>
      </c>
      <c r="AA20" s="14"/>
      <c r="AB20" s="31">
        <f t="shared" si="27"/>
        <v>0</v>
      </c>
      <c r="AC20" s="32">
        <f t="shared" si="28"/>
        <v>17</v>
      </c>
      <c r="AD20" s="31" t="str">
        <f t="shared" si="29"/>
        <v>1</v>
      </c>
      <c r="AE20" s="31" t="str">
        <f t="shared" si="30"/>
        <v>1</v>
      </c>
      <c r="AF20" s="31" t="str">
        <f t="shared" si="31"/>
        <v>1</v>
      </c>
      <c r="AG20" s="31">
        <f t="shared" si="32"/>
        <v>3</v>
      </c>
      <c r="AI20" s="31" t="str">
        <f t="shared" si="33"/>
        <v xml:space="preserve"> </v>
      </c>
      <c r="AJ20" s="31">
        <f t="shared" si="14"/>
        <v>1</v>
      </c>
    </row>
    <row r="21" spans="2:36" ht="16.5" customHeight="1" x14ac:dyDescent="0.2">
      <c r="B21" s="35" t="s">
        <v>3</v>
      </c>
      <c r="C21" s="236">
        <f t="shared" si="34"/>
        <v>46184</v>
      </c>
      <c r="D21" s="46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23"/>
        <v>0.5</v>
      </c>
      <c r="L21" s="16">
        <f t="shared" si="16"/>
        <v>7.5</v>
      </c>
      <c r="M21" s="16" t="str">
        <f t="shared" si="24"/>
        <v>-</v>
      </c>
      <c r="N21" s="16" t="str">
        <f t="shared" si="25"/>
        <v>-</v>
      </c>
      <c r="O21" s="157">
        <f>Voreingabe!$I$11</f>
        <v>7.5</v>
      </c>
      <c r="P21" s="151">
        <f t="shared" si="35"/>
        <v>0</v>
      </c>
      <c r="Q21" s="151" t="str">
        <f t="shared" si="26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21"/>
        <v>Okay</v>
      </c>
      <c r="AA21" s="14"/>
      <c r="AB21" s="31">
        <f t="shared" si="27"/>
        <v>0</v>
      </c>
      <c r="AC21" s="32">
        <f t="shared" si="28"/>
        <v>17</v>
      </c>
      <c r="AD21" s="31" t="str">
        <f t="shared" si="29"/>
        <v>1</v>
      </c>
      <c r="AE21" s="31" t="str">
        <f t="shared" si="30"/>
        <v>1</v>
      </c>
      <c r="AF21" s="31" t="str">
        <f t="shared" si="31"/>
        <v>1</v>
      </c>
      <c r="AG21" s="31">
        <f t="shared" si="32"/>
        <v>3</v>
      </c>
      <c r="AI21" s="31" t="str">
        <f t="shared" si="33"/>
        <v xml:space="preserve"> </v>
      </c>
      <c r="AJ21" s="31">
        <f t="shared" si="14"/>
        <v>1</v>
      </c>
    </row>
    <row r="22" spans="2:36" ht="16.5" customHeight="1" x14ac:dyDescent="0.2">
      <c r="B22" s="35" t="s">
        <v>5</v>
      </c>
      <c r="C22" s="236">
        <f t="shared" si="34"/>
        <v>46185</v>
      </c>
      <c r="D22" s="46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23"/>
        <v>0.5</v>
      </c>
      <c r="L22" s="16">
        <f t="shared" si="16"/>
        <v>6.5</v>
      </c>
      <c r="M22" s="16" t="str">
        <f t="shared" si="24"/>
        <v>-</v>
      </c>
      <c r="N22" s="16" t="str">
        <f t="shared" si="25"/>
        <v>-</v>
      </c>
      <c r="O22" s="157">
        <f>Voreingabe!$I$12</f>
        <v>6.5</v>
      </c>
      <c r="P22" s="151">
        <f t="shared" si="35"/>
        <v>0</v>
      </c>
      <c r="Q22" s="151" t="str">
        <f t="shared" si="26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21"/>
        <v>Okay</v>
      </c>
      <c r="AA22" s="14"/>
      <c r="AB22" s="31">
        <f t="shared" si="27"/>
        <v>0</v>
      </c>
      <c r="AC22" s="32">
        <f t="shared" si="28"/>
        <v>16</v>
      </c>
      <c r="AD22" s="31" t="str">
        <f t="shared" si="29"/>
        <v>1</v>
      </c>
      <c r="AE22" s="31" t="str">
        <f t="shared" si="30"/>
        <v>1</v>
      </c>
      <c r="AF22" s="31" t="str">
        <f t="shared" si="31"/>
        <v>1</v>
      </c>
      <c r="AG22" s="31">
        <f t="shared" si="32"/>
        <v>3</v>
      </c>
      <c r="AI22" s="31" t="str">
        <f t="shared" si="33"/>
        <v xml:space="preserve"> </v>
      </c>
      <c r="AJ22" s="31">
        <f t="shared" si="14"/>
        <v>1</v>
      </c>
    </row>
    <row r="23" spans="2:36" ht="16.5" customHeight="1" x14ac:dyDescent="0.2">
      <c r="B23" s="36" t="s">
        <v>6</v>
      </c>
      <c r="C23" s="236">
        <f t="shared" si="34"/>
        <v>46186</v>
      </c>
      <c r="D23" s="46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23"/>
        <v>0</v>
      </c>
      <c r="L23" s="16">
        <f t="shared" si="16"/>
        <v>0</v>
      </c>
      <c r="M23" s="16" t="str">
        <f t="shared" si="24"/>
        <v>-</v>
      </c>
      <c r="N23" s="16" t="str">
        <f t="shared" si="25"/>
        <v>-</v>
      </c>
      <c r="O23" s="157">
        <f>Voreingabe!$I$13</f>
        <v>0</v>
      </c>
      <c r="P23" s="151">
        <f t="shared" si="35"/>
        <v>0</v>
      </c>
      <c r="Q23" s="151" t="str">
        <f t="shared" si="26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21"/>
        <v>Okay</v>
      </c>
      <c r="AA23" s="14"/>
      <c r="AB23" s="31">
        <f t="shared" si="27"/>
        <v>0</v>
      </c>
      <c r="AC23" s="32">
        <f t="shared" si="28"/>
        <v>0</v>
      </c>
      <c r="AD23" s="31" t="str">
        <f t="shared" si="29"/>
        <v>2</v>
      </c>
      <c r="AE23" s="31" t="str">
        <f t="shared" si="30"/>
        <v>1</v>
      </c>
      <c r="AF23" s="31" t="str">
        <f t="shared" si="31"/>
        <v>1</v>
      </c>
      <c r="AG23" s="31">
        <f t="shared" si="32"/>
        <v>4</v>
      </c>
      <c r="AI23" s="31" t="str">
        <f t="shared" si="33"/>
        <v xml:space="preserve"> </v>
      </c>
      <c r="AJ23" s="31" t="str">
        <f t="shared" si="14"/>
        <v xml:space="preserve"> </v>
      </c>
    </row>
    <row r="24" spans="2:36" ht="16.5" customHeight="1" thickBot="1" x14ac:dyDescent="0.25">
      <c r="B24" s="29" t="s">
        <v>7</v>
      </c>
      <c r="C24" s="241">
        <f t="shared" si="34"/>
        <v>46187</v>
      </c>
      <c r="D24" s="74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23"/>
        <v>0</v>
      </c>
      <c r="L24" s="16">
        <f t="shared" si="16"/>
        <v>0</v>
      </c>
      <c r="M24" s="16" t="str">
        <f t="shared" si="24"/>
        <v>-</v>
      </c>
      <c r="N24" s="16" t="str">
        <f t="shared" si="25"/>
        <v>-</v>
      </c>
      <c r="O24" s="157">
        <f>Voreingabe!$I$14</f>
        <v>0</v>
      </c>
      <c r="P24" s="151">
        <f t="shared" si="35"/>
        <v>0</v>
      </c>
      <c r="Q24" s="151" t="str">
        <f t="shared" si="26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21"/>
        <v>Okay</v>
      </c>
      <c r="AA24" s="14"/>
      <c r="AB24" s="31">
        <f t="shared" si="27"/>
        <v>0</v>
      </c>
      <c r="AC24" s="32">
        <f t="shared" si="28"/>
        <v>0</v>
      </c>
      <c r="AD24" s="31" t="str">
        <f t="shared" si="29"/>
        <v>2</v>
      </c>
      <c r="AE24" s="31" t="str">
        <f t="shared" si="30"/>
        <v>1</v>
      </c>
      <c r="AF24" s="31" t="str">
        <f t="shared" si="31"/>
        <v>1</v>
      </c>
      <c r="AG24" s="31">
        <f t="shared" si="32"/>
        <v>4</v>
      </c>
      <c r="AI24" s="31" t="s">
        <v>84</v>
      </c>
      <c r="AJ24" s="31" t="str">
        <f t="shared" si="14"/>
        <v xml:space="preserve"> </v>
      </c>
    </row>
    <row r="25" spans="2:36" s="31" customFormat="1" ht="16.5" customHeight="1" thickBot="1" x14ac:dyDescent="0.25">
      <c r="B25" s="111" t="s">
        <v>31</v>
      </c>
      <c r="C25" s="242"/>
      <c r="D25" s="125"/>
      <c r="E25" s="89"/>
      <c r="F25" s="90"/>
      <c r="G25" s="90"/>
      <c r="H25" s="90"/>
      <c r="I25" s="90"/>
      <c r="J25" s="90"/>
      <c r="K25" s="90"/>
      <c r="L25" s="100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6">SUM(R18:R24)</f>
        <v>0</v>
      </c>
      <c r="S25" s="161">
        <f t="shared" si="36"/>
        <v>0</v>
      </c>
      <c r="T25" s="161">
        <f t="shared" si="36"/>
        <v>0</v>
      </c>
      <c r="U25" s="161">
        <f t="shared" si="36"/>
        <v>0</v>
      </c>
      <c r="V25" s="161">
        <f t="shared" si="36"/>
        <v>0</v>
      </c>
      <c r="W25" s="161">
        <f t="shared" si="36"/>
        <v>0</v>
      </c>
      <c r="X25" s="161">
        <f t="shared" si="36"/>
        <v>0</v>
      </c>
      <c r="Y25" s="161">
        <f t="shared" si="36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36">
        <f>C24+1</f>
        <v>46188</v>
      </c>
      <c r="D26" s="52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7">(G26-F26)+(I26-H26)</f>
        <v>0.5</v>
      </c>
      <c r="L26" s="16">
        <f t="shared" si="16"/>
        <v>8.5</v>
      </c>
      <c r="M26" s="16" t="str">
        <f t="shared" ref="M26:M32" si="38">IF(L26&gt;12,"§9 AZG! ","-")</f>
        <v>-</v>
      </c>
      <c r="N26" s="16" t="str">
        <f t="shared" si="25"/>
        <v>-</v>
      </c>
      <c r="O26" s="157">
        <f>Voreingabe!$I$8</f>
        <v>8.5</v>
      </c>
      <c r="P26" s="151">
        <f>L26-O26</f>
        <v>0</v>
      </c>
      <c r="Q26" s="151" t="str">
        <f t="shared" ref="Q26:Q32" si="39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40">P26-T26-V26-W26-X26-Y26-R26-U26-S26</f>
        <v>0</v>
      </c>
      <c r="AC26" s="32">
        <f t="shared" ref="AC26:AC32" si="41">IF(AND(J26&gt;=0.1,J26&lt;=12),J26+24,IF(J26&gt;=12,J26,0))</f>
        <v>18</v>
      </c>
      <c r="AD26" s="31" t="str">
        <f t="shared" ref="AD26:AD32" si="42">IF(E26&gt;6.99,"1","2")</f>
        <v>1</v>
      </c>
      <c r="AE26" s="31" t="str">
        <f t="shared" ref="AE26:AE32" si="43">IF(AC26&lt;18.99,"1","2")</f>
        <v>1</v>
      </c>
      <c r="AF26" s="31" t="str">
        <f t="shared" ref="AF26:AF32" si="44">IF(AC26&gt;22,"2","1")</f>
        <v>1</v>
      </c>
      <c r="AG26" s="31">
        <f t="shared" ref="AG26:AG32" si="45">AD26+AE26+AF26</f>
        <v>3</v>
      </c>
      <c r="AI26" s="31" t="str">
        <f t="shared" ref="AI26:AI31" si="46">IF(D26="U",1," ")</f>
        <v xml:space="preserve"> </v>
      </c>
      <c r="AJ26" s="31">
        <f t="shared" si="14"/>
        <v>1</v>
      </c>
    </row>
    <row r="27" spans="2:36" ht="16.5" customHeight="1" x14ac:dyDescent="0.2">
      <c r="B27" s="35" t="s">
        <v>4</v>
      </c>
      <c r="C27" s="236">
        <f t="shared" ref="C27:C32" si="47">C26+1</f>
        <v>46189</v>
      </c>
      <c r="D27" s="46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7"/>
        <v>0.5</v>
      </c>
      <c r="L27" s="16">
        <f t="shared" si="16"/>
        <v>8.5</v>
      </c>
      <c r="M27" s="16" t="str">
        <f t="shared" si="38"/>
        <v>-</v>
      </c>
      <c r="N27" s="16" t="str">
        <f t="shared" si="25"/>
        <v>-</v>
      </c>
      <c r="O27" s="157">
        <f>Voreingabe!$I$9</f>
        <v>8.5</v>
      </c>
      <c r="P27" s="151">
        <f t="shared" ref="P27:P32" si="48">L27-O27</f>
        <v>0</v>
      </c>
      <c r="Q27" s="151" t="str">
        <f t="shared" si="39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21"/>
        <v>Okay</v>
      </c>
      <c r="AA27" s="14"/>
      <c r="AB27" s="31">
        <f t="shared" si="40"/>
        <v>0</v>
      </c>
      <c r="AC27" s="32">
        <f t="shared" si="41"/>
        <v>18</v>
      </c>
      <c r="AD27" s="31" t="str">
        <f t="shared" si="42"/>
        <v>1</v>
      </c>
      <c r="AE27" s="31" t="str">
        <f t="shared" si="43"/>
        <v>1</v>
      </c>
      <c r="AF27" s="31" t="str">
        <f t="shared" si="44"/>
        <v>1</v>
      </c>
      <c r="AG27" s="31">
        <f t="shared" si="45"/>
        <v>3</v>
      </c>
      <c r="AI27" s="31" t="str">
        <f t="shared" si="46"/>
        <v xml:space="preserve"> </v>
      </c>
      <c r="AJ27" s="31">
        <f t="shared" si="14"/>
        <v>1</v>
      </c>
    </row>
    <row r="28" spans="2:36" ht="16.5" customHeight="1" x14ac:dyDescent="0.2">
      <c r="B28" s="35" t="s">
        <v>2</v>
      </c>
      <c r="C28" s="236">
        <f t="shared" si="47"/>
        <v>46190</v>
      </c>
      <c r="D28" s="46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7"/>
        <v>0.5</v>
      </c>
      <c r="L28" s="16">
        <f t="shared" si="16"/>
        <v>7.5</v>
      </c>
      <c r="M28" s="16" t="str">
        <f t="shared" si="38"/>
        <v>-</v>
      </c>
      <c r="N28" s="16" t="str">
        <f t="shared" si="25"/>
        <v>-</v>
      </c>
      <c r="O28" s="157">
        <f>Voreingabe!$I$10</f>
        <v>7.5</v>
      </c>
      <c r="P28" s="151">
        <f t="shared" si="48"/>
        <v>0</v>
      </c>
      <c r="Q28" s="151" t="str">
        <f t="shared" si="39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21"/>
        <v>Okay</v>
      </c>
      <c r="AA28" s="14"/>
      <c r="AB28" s="31">
        <f t="shared" si="40"/>
        <v>0</v>
      </c>
      <c r="AC28" s="32">
        <f t="shared" si="41"/>
        <v>17</v>
      </c>
      <c r="AD28" s="31" t="str">
        <f t="shared" si="42"/>
        <v>1</v>
      </c>
      <c r="AE28" s="31" t="str">
        <f t="shared" si="43"/>
        <v>1</v>
      </c>
      <c r="AF28" s="31" t="str">
        <f t="shared" si="44"/>
        <v>1</v>
      </c>
      <c r="AG28" s="31">
        <f t="shared" si="45"/>
        <v>3</v>
      </c>
      <c r="AI28" s="31" t="str">
        <f t="shared" si="46"/>
        <v xml:space="preserve"> </v>
      </c>
      <c r="AJ28" s="31">
        <f t="shared" si="14"/>
        <v>1</v>
      </c>
    </row>
    <row r="29" spans="2:36" ht="16.5" customHeight="1" x14ac:dyDescent="0.2">
      <c r="B29" s="35" t="s">
        <v>3</v>
      </c>
      <c r="C29" s="236">
        <f t="shared" si="47"/>
        <v>46191</v>
      </c>
      <c r="D29" s="46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7"/>
        <v>0.5</v>
      </c>
      <c r="L29" s="16">
        <f t="shared" si="16"/>
        <v>7.5</v>
      </c>
      <c r="M29" s="16" t="str">
        <f t="shared" si="38"/>
        <v>-</v>
      </c>
      <c r="N29" s="16" t="str">
        <f t="shared" si="25"/>
        <v>-</v>
      </c>
      <c r="O29" s="157">
        <f>Voreingabe!$I$11</f>
        <v>7.5</v>
      </c>
      <c r="P29" s="151">
        <f t="shared" si="48"/>
        <v>0</v>
      </c>
      <c r="Q29" s="151" t="str">
        <f t="shared" si="39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21"/>
        <v>Okay</v>
      </c>
      <c r="AA29" s="14"/>
      <c r="AB29" s="31">
        <f t="shared" si="40"/>
        <v>0</v>
      </c>
      <c r="AC29" s="32">
        <f t="shared" si="41"/>
        <v>17</v>
      </c>
      <c r="AD29" s="31" t="str">
        <f t="shared" si="42"/>
        <v>1</v>
      </c>
      <c r="AE29" s="31" t="str">
        <f t="shared" si="43"/>
        <v>1</v>
      </c>
      <c r="AF29" s="31" t="str">
        <f t="shared" si="44"/>
        <v>1</v>
      </c>
      <c r="AG29" s="31">
        <f t="shared" si="45"/>
        <v>3</v>
      </c>
      <c r="AI29" s="31" t="str">
        <f t="shared" si="46"/>
        <v xml:space="preserve"> </v>
      </c>
      <c r="AJ29" s="31">
        <f t="shared" si="14"/>
        <v>1</v>
      </c>
    </row>
    <row r="30" spans="2:36" ht="16.5" customHeight="1" x14ac:dyDescent="0.2">
      <c r="B30" s="35" t="s">
        <v>5</v>
      </c>
      <c r="C30" s="229">
        <f t="shared" si="47"/>
        <v>46192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7"/>
        <v>0.5</v>
      </c>
      <c r="L30" s="16">
        <f t="shared" si="16"/>
        <v>6.5</v>
      </c>
      <c r="M30" s="16" t="str">
        <f t="shared" si="38"/>
        <v>-</v>
      </c>
      <c r="N30" s="16" t="str">
        <f t="shared" si="25"/>
        <v>-</v>
      </c>
      <c r="O30" s="157">
        <f>Voreingabe!$I$12</f>
        <v>6.5</v>
      </c>
      <c r="P30" s="151">
        <f t="shared" si="48"/>
        <v>0</v>
      </c>
      <c r="Q30" s="151" t="str">
        <f t="shared" si="39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21"/>
        <v>Okay</v>
      </c>
      <c r="AA30" s="14"/>
      <c r="AB30" s="31">
        <f t="shared" si="40"/>
        <v>0</v>
      </c>
      <c r="AC30" s="32">
        <f t="shared" si="41"/>
        <v>16</v>
      </c>
      <c r="AD30" s="31" t="str">
        <f t="shared" si="42"/>
        <v>1</v>
      </c>
      <c r="AE30" s="31" t="str">
        <f t="shared" si="43"/>
        <v>1</v>
      </c>
      <c r="AF30" s="31" t="str">
        <f t="shared" si="44"/>
        <v>1</v>
      </c>
      <c r="AG30" s="31">
        <f t="shared" si="45"/>
        <v>3</v>
      </c>
      <c r="AI30" s="31" t="str">
        <f t="shared" si="46"/>
        <v xml:space="preserve"> </v>
      </c>
      <c r="AJ30" s="31">
        <f t="shared" si="14"/>
        <v>1</v>
      </c>
    </row>
    <row r="31" spans="2:36" ht="16.5" customHeight="1" x14ac:dyDescent="0.2">
      <c r="B31" s="36" t="s">
        <v>6</v>
      </c>
      <c r="C31" s="229">
        <f t="shared" si="47"/>
        <v>46193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7"/>
        <v>0</v>
      </c>
      <c r="L31" s="16">
        <f t="shared" si="16"/>
        <v>0</v>
      </c>
      <c r="M31" s="16" t="str">
        <f t="shared" si="38"/>
        <v>-</v>
      </c>
      <c r="N31" s="16" t="str">
        <f t="shared" si="25"/>
        <v>-</v>
      </c>
      <c r="O31" s="157">
        <f>Voreingabe!$I$13</f>
        <v>0</v>
      </c>
      <c r="P31" s="151">
        <f t="shared" si="48"/>
        <v>0</v>
      </c>
      <c r="Q31" s="151" t="str">
        <f t="shared" si="39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21"/>
        <v>Okay</v>
      </c>
      <c r="AA31" s="14"/>
      <c r="AB31" s="31">
        <f t="shared" si="40"/>
        <v>0</v>
      </c>
      <c r="AC31" s="32">
        <f t="shared" si="41"/>
        <v>0</v>
      </c>
      <c r="AD31" s="31" t="str">
        <f t="shared" si="42"/>
        <v>2</v>
      </c>
      <c r="AE31" s="31" t="str">
        <f t="shared" si="43"/>
        <v>1</v>
      </c>
      <c r="AF31" s="31" t="str">
        <f t="shared" si="44"/>
        <v>1</v>
      </c>
      <c r="AG31" s="31">
        <f t="shared" si="45"/>
        <v>4</v>
      </c>
      <c r="AI31" s="31" t="str">
        <f t="shared" si="46"/>
        <v xml:space="preserve"> </v>
      </c>
      <c r="AJ31" s="31" t="str">
        <f t="shared" si="14"/>
        <v xml:space="preserve"> </v>
      </c>
    </row>
    <row r="32" spans="2:36" ht="16.5" customHeight="1" thickBot="1" x14ac:dyDescent="0.25">
      <c r="B32" s="29" t="s">
        <v>7</v>
      </c>
      <c r="C32" s="231">
        <f t="shared" si="47"/>
        <v>46194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7"/>
        <v>0</v>
      </c>
      <c r="L32" s="16">
        <f t="shared" si="16"/>
        <v>0</v>
      </c>
      <c r="M32" s="16" t="str">
        <f t="shared" si="38"/>
        <v>-</v>
      </c>
      <c r="N32" s="16" t="str">
        <f t="shared" si="25"/>
        <v>-</v>
      </c>
      <c r="O32" s="157">
        <f>Voreingabe!$I$14</f>
        <v>0</v>
      </c>
      <c r="P32" s="151">
        <f t="shared" si="48"/>
        <v>0</v>
      </c>
      <c r="Q32" s="151" t="str">
        <f t="shared" si="39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21"/>
        <v>Okay</v>
      </c>
      <c r="AA32" s="14"/>
      <c r="AB32" s="31">
        <f t="shared" si="40"/>
        <v>0</v>
      </c>
      <c r="AC32" s="32">
        <f t="shared" si="41"/>
        <v>0</v>
      </c>
      <c r="AD32" s="31" t="str">
        <f t="shared" si="42"/>
        <v>2</v>
      </c>
      <c r="AE32" s="31" t="str">
        <f t="shared" si="43"/>
        <v>1</v>
      </c>
      <c r="AF32" s="31" t="str">
        <f t="shared" si="44"/>
        <v>1</v>
      </c>
      <c r="AG32" s="31">
        <f t="shared" si="45"/>
        <v>4</v>
      </c>
      <c r="AI32" s="31" t="s">
        <v>84</v>
      </c>
      <c r="AJ32" s="31" t="str">
        <f t="shared" si="14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/>
      <c r="H33" s="90"/>
      <c r="I33" s="90"/>
      <c r="J33" s="90"/>
      <c r="K33" s="90"/>
      <c r="L33" s="96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 t="shared" ref="P33:P41" si="49">L33-O33</f>
        <v>0</v>
      </c>
      <c r="Q33" s="160"/>
      <c r="R33" s="161">
        <f t="shared" ref="R33:Y33" si="50">SUM(R26:R32)</f>
        <v>0</v>
      </c>
      <c r="S33" s="161">
        <f t="shared" si="50"/>
        <v>0</v>
      </c>
      <c r="T33" s="161">
        <f t="shared" si="50"/>
        <v>0</v>
      </c>
      <c r="U33" s="161">
        <f t="shared" si="50"/>
        <v>0</v>
      </c>
      <c r="V33" s="161">
        <f t="shared" si="50"/>
        <v>0</v>
      </c>
      <c r="W33" s="161">
        <f t="shared" si="50"/>
        <v>0</v>
      </c>
      <c r="X33" s="161">
        <f t="shared" si="50"/>
        <v>0</v>
      </c>
      <c r="Y33" s="161">
        <f t="shared" si="50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39">
        <f>C32+1</f>
        <v>46195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51">(G34-F34)+(I34-H34)</f>
        <v>0.5</v>
      </c>
      <c r="L34" s="16">
        <f t="shared" si="16"/>
        <v>8.5</v>
      </c>
      <c r="M34" s="16" t="str">
        <f t="shared" ref="M34:M40" si="52">IF(L34&gt;12,"§9 AZG! ","-")</f>
        <v>-</v>
      </c>
      <c r="N34" s="16" t="str">
        <f t="shared" si="25"/>
        <v>-</v>
      </c>
      <c r="O34" s="157">
        <f>Voreingabe!$I$8</f>
        <v>8.5</v>
      </c>
      <c r="P34" s="151">
        <f t="shared" si="49"/>
        <v>0</v>
      </c>
      <c r="Q34" s="151" t="str">
        <f t="shared" ref="Q34:Q36" si="53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54">P34-T34-V34-W34-X34-Y34-R34-U34-S34</f>
        <v>0</v>
      </c>
      <c r="AC34" s="32">
        <f t="shared" ref="AC34:AC40" si="55">IF(AND(J34&gt;=0.1,J34&lt;=12),J34+24,IF(J34&gt;=12,J34,0))</f>
        <v>18</v>
      </c>
      <c r="AD34" s="31" t="str">
        <f t="shared" ref="AD34:AD40" si="56">IF(E34&gt;6.99,"1","2")</f>
        <v>1</v>
      </c>
      <c r="AE34" s="31" t="str">
        <f t="shared" ref="AE34:AE40" si="57">IF(AC34&lt;18.99,"1","2")</f>
        <v>1</v>
      </c>
      <c r="AF34" s="31" t="str">
        <f t="shared" ref="AF34:AF40" si="58">IF(AC34&gt;22,"2","1")</f>
        <v>1</v>
      </c>
      <c r="AG34" s="31">
        <f t="shared" ref="AG34:AG40" si="59">AD34+AE34+AF34</f>
        <v>3</v>
      </c>
      <c r="AI34" s="31" t="str">
        <f t="shared" ref="AI34:AI39" si="60">IF(D34="U",1," ")</f>
        <v xml:space="preserve"> </v>
      </c>
      <c r="AJ34" s="31">
        <f t="shared" si="14"/>
        <v>1</v>
      </c>
    </row>
    <row r="35" spans="2:36" ht="16.5" customHeight="1" x14ac:dyDescent="0.2">
      <c r="B35" s="35" t="s">
        <v>4</v>
      </c>
      <c r="C35" s="239">
        <f>C34+1</f>
        <v>46196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51"/>
        <v>0.5</v>
      </c>
      <c r="L35" s="16">
        <f t="shared" ref="L35:L40" si="61">+IF((J35-E35-K35)&gt;=0,(J35-E35-K35),(J35-(E35-24)-K35))</f>
        <v>8.5</v>
      </c>
      <c r="M35" s="16" t="str">
        <f t="shared" si="52"/>
        <v>-</v>
      </c>
      <c r="N35" s="16" t="str">
        <f t="shared" si="25"/>
        <v>-</v>
      </c>
      <c r="O35" s="157">
        <f>Voreingabe!$I$9</f>
        <v>8.5</v>
      </c>
      <c r="P35" s="151">
        <f t="shared" si="49"/>
        <v>0</v>
      </c>
      <c r="Q35" s="151" t="str">
        <f t="shared" si="53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>IF(AB35=0,"Okay","Fehler")</f>
        <v>Okay</v>
      </c>
      <c r="AA35" s="14"/>
      <c r="AB35" s="31">
        <f t="shared" si="54"/>
        <v>0</v>
      </c>
      <c r="AC35" s="32">
        <f t="shared" si="55"/>
        <v>18</v>
      </c>
      <c r="AD35" s="31" t="str">
        <f t="shared" si="56"/>
        <v>1</v>
      </c>
      <c r="AE35" s="31" t="str">
        <f t="shared" si="57"/>
        <v>1</v>
      </c>
      <c r="AF35" s="31" t="str">
        <f t="shared" si="58"/>
        <v>1</v>
      </c>
      <c r="AG35" s="31">
        <f t="shared" si="59"/>
        <v>3</v>
      </c>
      <c r="AI35" s="31" t="str">
        <f t="shared" si="60"/>
        <v xml:space="preserve"> </v>
      </c>
      <c r="AJ35" s="31">
        <f t="shared" si="14"/>
        <v>1</v>
      </c>
    </row>
    <row r="36" spans="2:36" ht="16.5" customHeight="1" x14ac:dyDescent="0.2">
      <c r="B36" s="35" t="s">
        <v>2</v>
      </c>
      <c r="C36" s="239">
        <f>C35+1</f>
        <v>46197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51"/>
        <v>0.5</v>
      </c>
      <c r="L36" s="16">
        <f t="shared" si="61"/>
        <v>7.5</v>
      </c>
      <c r="M36" s="16" t="str">
        <f t="shared" si="52"/>
        <v>-</v>
      </c>
      <c r="N36" s="16" t="str">
        <f t="shared" si="25"/>
        <v>-</v>
      </c>
      <c r="O36" s="157">
        <f>Voreingabe!$I$10</f>
        <v>7.5</v>
      </c>
      <c r="P36" s="151">
        <f t="shared" si="49"/>
        <v>0</v>
      </c>
      <c r="Q36" s="151" t="str">
        <f t="shared" si="53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21"/>
        <v>Okay</v>
      </c>
      <c r="AA36" s="14"/>
      <c r="AB36" s="31">
        <f t="shared" si="54"/>
        <v>0</v>
      </c>
      <c r="AC36" s="32">
        <f t="shared" si="55"/>
        <v>17</v>
      </c>
      <c r="AD36" s="31" t="str">
        <f t="shared" si="56"/>
        <v>1</v>
      </c>
      <c r="AE36" s="31" t="str">
        <f t="shared" si="57"/>
        <v>1</v>
      </c>
      <c r="AF36" s="31" t="str">
        <f t="shared" si="58"/>
        <v>1</v>
      </c>
      <c r="AG36" s="31">
        <f t="shared" si="59"/>
        <v>3</v>
      </c>
      <c r="AI36" s="31" t="str">
        <f t="shared" si="60"/>
        <v xml:space="preserve"> </v>
      </c>
      <c r="AJ36" s="31">
        <f t="shared" si="14"/>
        <v>1</v>
      </c>
    </row>
    <row r="37" spans="2:36" ht="16.5" customHeight="1" x14ac:dyDescent="0.2">
      <c r="B37" s="35" t="s">
        <v>3</v>
      </c>
      <c r="C37" s="236">
        <f t="shared" ref="C37:C40" si="62">C36+1</f>
        <v>46198</v>
      </c>
      <c r="D37" s="46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51"/>
        <v>0.5</v>
      </c>
      <c r="L37" s="16">
        <f t="shared" si="61"/>
        <v>7.5</v>
      </c>
      <c r="M37" s="16" t="str">
        <f t="shared" si="52"/>
        <v>-</v>
      </c>
      <c r="N37" s="16" t="str">
        <f t="shared" ref="N37:N40" si="63">IF(L37&gt;6,IF(K37&lt;0.5,"Pause!","-"),"-")</f>
        <v>-</v>
      </c>
      <c r="O37" s="157">
        <f>Voreingabe!$I$11</f>
        <v>7.5</v>
      </c>
      <c r="P37" s="151">
        <f t="shared" si="49"/>
        <v>0</v>
      </c>
      <c r="Q37" s="151"/>
      <c r="R37" s="153"/>
      <c r="S37" s="180"/>
      <c r="T37" s="154"/>
      <c r="U37" s="154"/>
      <c r="V37" s="154"/>
      <c r="W37" s="154"/>
      <c r="X37" s="155"/>
      <c r="Y37" s="155"/>
      <c r="Z37" s="156" t="str">
        <f t="shared" si="21"/>
        <v>Okay</v>
      </c>
      <c r="AA37" s="14"/>
      <c r="AB37" s="31">
        <f t="shared" si="54"/>
        <v>0</v>
      </c>
      <c r="AC37" s="32">
        <f t="shared" si="55"/>
        <v>17</v>
      </c>
      <c r="AD37" s="31" t="str">
        <f t="shared" si="56"/>
        <v>1</v>
      </c>
      <c r="AE37" s="31" t="str">
        <f t="shared" si="57"/>
        <v>1</v>
      </c>
      <c r="AF37" s="31" t="str">
        <f t="shared" si="58"/>
        <v>1</v>
      </c>
      <c r="AG37" s="31">
        <f t="shared" si="59"/>
        <v>3</v>
      </c>
      <c r="AI37" s="31" t="str">
        <f t="shared" si="60"/>
        <v xml:space="preserve"> </v>
      </c>
      <c r="AJ37" s="31">
        <f t="shared" si="14"/>
        <v>1</v>
      </c>
    </row>
    <row r="38" spans="2:36" ht="16.5" customHeight="1" x14ac:dyDescent="0.2">
      <c r="B38" s="35" t="s">
        <v>5</v>
      </c>
      <c r="C38" s="229">
        <f t="shared" si="62"/>
        <v>46199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51"/>
        <v>0.5</v>
      </c>
      <c r="L38" s="16">
        <f t="shared" si="61"/>
        <v>6.5</v>
      </c>
      <c r="M38" s="16" t="str">
        <f t="shared" si="52"/>
        <v>-</v>
      </c>
      <c r="N38" s="16" t="str">
        <f t="shared" si="63"/>
        <v>-</v>
      </c>
      <c r="O38" s="157">
        <f>Voreingabe!$I$12</f>
        <v>6.5</v>
      </c>
      <c r="P38" s="151">
        <f t="shared" si="49"/>
        <v>0</v>
      </c>
      <c r="Q38" s="151" t="str">
        <f t="shared" ref="Q38:Q40" si="64">IF(AND((J38-19)&gt;2.99,(J38-E38)&gt;3,J38&gt;19),"JA","-")</f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21"/>
        <v>Okay</v>
      </c>
      <c r="AA38" s="14"/>
      <c r="AB38" s="31">
        <f t="shared" si="54"/>
        <v>0</v>
      </c>
      <c r="AC38" s="32">
        <f t="shared" si="55"/>
        <v>16</v>
      </c>
      <c r="AD38" s="31" t="str">
        <f t="shared" si="56"/>
        <v>1</v>
      </c>
      <c r="AE38" s="31" t="str">
        <f t="shared" si="57"/>
        <v>1</v>
      </c>
      <c r="AF38" s="31" t="str">
        <f t="shared" si="58"/>
        <v>1</v>
      </c>
      <c r="AG38" s="31">
        <f t="shared" si="59"/>
        <v>3</v>
      </c>
      <c r="AI38" s="31" t="str">
        <f t="shared" si="60"/>
        <v xml:space="preserve"> </v>
      </c>
      <c r="AJ38" s="31">
        <f t="shared" si="14"/>
        <v>1</v>
      </c>
    </row>
    <row r="39" spans="2:36" ht="16.5" customHeight="1" x14ac:dyDescent="0.2">
      <c r="B39" s="36" t="s">
        <v>6</v>
      </c>
      <c r="C39" s="229">
        <f t="shared" si="62"/>
        <v>46200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51"/>
        <v>0</v>
      </c>
      <c r="L39" s="16">
        <f t="shared" si="61"/>
        <v>0</v>
      </c>
      <c r="M39" s="16" t="str">
        <f t="shared" si="52"/>
        <v>-</v>
      </c>
      <c r="N39" s="16" t="str">
        <f t="shared" si="63"/>
        <v>-</v>
      </c>
      <c r="O39" s="157">
        <f>Voreingabe!$I$13</f>
        <v>0</v>
      </c>
      <c r="P39" s="151">
        <f t="shared" si="49"/>
        <v>0</v>
      </c>
      <c r="Q39" s="151" t="str">
        <f t="shared" si="64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21"/>
        <v>Okay</v>
      </c>
      <c r="AA39" s="14"/>
      <c r="AB39" s="31">
        <f t="shared" si="54"/>
        <v>0</v>
      </c>
      <c r="AC39" s="32">
        <f t="shared" si="55"/>
        <v>0</v>
      </c>
      <c r="AD39" s="31" t="str">
        <f t="shared" si="56"/>
        <v>2</v>
      </c>
      <c r="AE39" s="31" t="str">
        <f t="shared" si="57"/>
        <v>1</v>
      </c>
      <c r="AF39" s="31" t="str">
        <f t="shared" si="58"/>
        <v>1</v>
      </c>
      <c r="AG39" s="31">
        <f t="shared" si="59"/>
        <v>4</v>
      </c>
      <c r="AI39" s="31" t="str">
        <f t="shared" si="60"/>
        <v xml:space="preserve"> </v>
      </c>
      <c r="AJ39" s="31" t="str">
        <f t="shared" si="14"/>
        <v xml:space="preserve"> </v>
      </c>
    </row>
    <row r="40" spans="2:36" ht="16.5" customHeight="1" thickBot="1" x14ac:dyDescent="0.25">
      <c r="B40" s="29" t="s">
        <v>7</v>
      </c>
      <c r="C40" s="231">
        <f t="shared" si="62"/>
        <v>46201</v>
      </c>
      <c r="D40" s="20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51"/>
        <v>0</v>
      </c>
      <c r="L40" s="16">
        <f t="shared" si="61"/>
        <v>0</v>
      </c>
      <c r="M40" s="16" t="str">
        <f t="shared" si="52"/>
        <v>-</v>
      </c>
      <c r="N40" s="16" t="str">
        <f t="shared" si="63"/>
        <v>-</v>
      </c>
      <c r="O40" s="157">
        <f>Voreingabe!$I$14</f>
        <v>0</v>
      </c>
      <c r="P40" s="151">
        <f t="shared" si="49"/>
        <v>0</v>
      </c>
      <c r="Q40" s="151" t="str">
        <f t="shared" si="64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21"/>
        <v>Okay</v>
      </c>
      <c r="AA40" s="14"/>
      <c r="AB40" s="31">
        <f t="shared" si="54"/>
        <v>0</v>
      </c>
      <c r="AC40" s="32">
        <f t="shared" si="55"/>
        <v>0</v>
      </c>
      <c r="AD40" s="31" t="str">
        <f t="shared" si="56"/>
        <v>2</v>
      </c>
      <c r="AE40" s="31" t="str">
        <f t="shared" si="57"/>
        <v>1</v>
      </c>
      <c r="AF40" s="31" t="str">
        <f t="shared" si="58"/>
        <v>1</v>
      </c>
      <c r="AG40" s="31">
        <f t="shared" si="59"/>
        <v>4</v>
      </c>
      <c r="AI40" s="31" t="s">
        <v>84</v>
      </c>
      <c r="AJ40" s="31" t="str">
        <f t="shared" si="14"/>
        <v xml:space="preserve"> </v>
      </c>
    </row>
    <row r="41" spans="2:36" s="31" customFormat="1" ht="16.5" customHeight="1" thickBot="1" x14ac:dyDescent="0.25">
      <c r="B41" s="111" t="s">
        <v>34</v>
      </c>
      <c r="C41" s="232"/>
      <c r="D41" s="114"/>
      <c r="E41" s="91"/>
      <c r="F41" s="92"/>
      <c r="G41" s="92"/>
      <c r="H41" s="92"/>
      <c r="I41" s="92"/>
      <c r="J41" s="92"/>
      <c r="K41" s="92"/>
      <c r="L41" s="101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 t="shared" si="49"/>
        <v>0</v>
      </c>
      <c r="Q41" s="160"/>
      <c r="R41" s="161">
        <f t="shared" ref="R41:Y41" si="65">SUM(R34:R40)</f>
        <v>0</v>
      </c>
      <c r="S41" s="161">
        <f t="shared" si="65"/>
        <v>0</v>
      </c>
      <c r="T41" s="163">
        <f t="shared" si="65"/>
        <v>0</v>
      </c>
      <c r="U41" s="161">
        <f t="shared" si="65"/>
        <v>0</v>
      </c>
      <c r="V41" s="163">
        <f t="shared" si="65"/>
        <v>0</v>
      </c>
      <c r="W41" s="163">
        <f t="shared" si="65"/>
        <v>0</v>
      </c>
      <c r="X41" s="163">
        <f t="shared" si="65"/>
        <v>0</v>
      </c>
      <c r="Y41" s="163">
        <f t="shared" si="65"/>
        <v>0</v>
      </c>
      <c r="Z41" s="164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39">
        <f>C40+1</f>
        <v>46202</v>
      </c>
      <c r="D42" s="27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 t="shared" ref="K42:K43" si="66">(G42-F42)+(I42-H42)</f>
        <v>0.5</v>
      </c>
      <c r="L42" s="16">
        <f t="shared" ref="L42:L43" si="67">+IF((J42-E42-K42)&gt;=0,(J42-E42-K42),(J42-(E42-24)-K42))</f>
        <v>8.5</v>
      </c>
      <c r="M42" s="16" t="str">
        <f t="shared" ref="M42:M43" si="68">IF(L42&gt;12,"§9 AZG! ","-")</f>
        <v>-</v>
      </c>
      <c r="N42" s="16" t="str">
        <f t="shared" ref="N42:N43" si="69">IF(L42&gt;6,IF(K42&lt;0.5,"Pause!","-"),"-")</f>
        <v>-</v>
      </c>
      <c r="O42" s="157">
        <f>Voreingabe!$I$8</f>
        <v>8.5</v>
      </c>
      <c r="P42" s="151">
        <f t="shared" ref="P42:P43" si="70">L42-O42</f>
        <v>0</v>
      </c>
      <c r="Q42" s="151"/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71">P42-T42-V42-W42-X42-Y42-R42-U42-S42</f>
        <v>0</v>
      </c>
      <c r="AC42" s="32">
        <f>IF(AND(J42&gt;=0.1,J42&lt;=12),J42+24,IF(J42&gt;=12,J42,0))</f>
        <v>18</v>
      </c>
      <c r="AD42" s="31" t="str">
        <f>IF(E42&gt;6.99,"1","2")</f>
        <v>1</v>
      </c>
      <c r="AE42" s="31" t="str">
        <f>IF(AC42&lt;18.99,"1","2")</f>
        <v>1</v>
      </c>
      <c r="AF42" s="31" t="str">
        <f>IF(AC42&gt;22,"2","1")</f>
        <v>1</v>
      </c>
      <c r="AG42" s="31">
        <f>AD42+AE42+AF42</f>
        <v>3</v>
      </c>
      <c r="AI42" s="31" t="str">
        <f t="shared" ref="AI42:AI47" si="72">IF(D42="U",1," ")</f>
        <v xml:space="preserve"> </v>
      </c>
      <c r="AJ42" s="31">
        <f>IF(L42&gt;0.5,1," ")</f>
        <v>1</v>
      </c>
    </row>
    <row r="43" spans="2:36" ht="16.5" customHeight="1" x14ac:dyDescent="0.2">
      <c r="B43" s="35" t="s">
        <v>4</v>
      </c>
      <c r="C43" s="239">
        <v>46203</v>
      </c>
      <c r="D43" s="46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 t="shared" si="66"/>
        <v>0.5</v>
      </c>
      <c r="L43" s="16">
        <f t="shared" si="67"/>
        <v>8.5</v>
      </c>
      <c r="M43" s="16" t="str">
        <f t="shared" si="68"/>
        <v>-</v>
      </c>
      <c r="N43" s="16" t="str">
        <f t="shared" si="69"/>
        <v>-</v>
      </c>
      <c r="O43" s="157">
        <f>Voreingabe!$I$9</f>
        <v>8.5</v>
      </c>
      <c r="P43" s="151">
        <f t="shared" si="70"/>
        <v>0</v>
      </c>
      <c r="Q43" s="151" t="str">
        <f t="shared" ref="Q43" si="73">IF(AND((J43-19)&gt;2.99,(J43-E43)&gt;3,J43&gt;19),"JA","-")</f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ref="Z43:Z48" si="74">IF(AB43=0,"Okay","Fehler")</f>
        <v>Okay</v>
      </c>
      <c r="AA43" s="14"/>
      <c r="AB43" s="31">
        <f t="shared" si="71"/>
        <v>0</v>
      </c>
      <c r="AC43" s="32">
        <f t="shared" ref="AC43:AC48" si="75">IF(AND(J43&gt;=0.1,J43&lt;=12),J43+24,IF(J43&gt;=12,J43,0))</f>
        <v>18</v>
      </c>
      <c r="AD43" s="31" t="str">
        <f t="shared" ref="AD43:AD48" si="76">IF(E43&gt;6.99,"1","2")</f>
        <v>1</v>
      </c>
      <c r="AE43" s="31" t="str">
        <f t="shared" ref="AE43:AE48" si="77">IF(AC43&lt;18.99,"1","2")</f>
        <v>1</v>
      </c>
      <c r="AF43" s="31" t="str">
        <f t="shared" ref="AF43:AF48" si="78">IF(AC43&gt;22,"2","1")</f>
        <v>1</v>
      </c>
      <c r="AG43" s="31">
        <f t="shared" ref="AG43:AG48" si="79">AD43+AE43+AF43</f>
        <v>3</v>
      </c>
      <c r="AI43" s="31" t="str">
        <f t="shared" si="72"/>
        <v xml:space="preserve"> </v>
      </c>
      <c r="AJ43" s="31">
        <f t="shared" si="14"/>
        <v>1</v>
      </c>
    </row>
    <row r="44" spans="2:36" ht="16.5" customHeight="1" x14ac:dyDescent="0.2">
      <c r="B44" s="35" t="s">
        <v>2</v>
      </c>
      <c r="C44" s="236"/>
      <c r="D44" s="46"/>
      <c r="E44" s="72"/>
      <c r="F44" s="72"/>
      <c r="G44" s="72"/>
      <c r="H44" s="44"/>
      <c r="I44" s="44"/>
      <c r="J44" s="44"/>
      <c r="K44" s="117"/>
      <c r="L44" s="73"/>
      <c r="M44" s="16"/>
      <c r="N44" s="73"/>
      <c r="O44" s="175"/>
      <c r="P44" s="151"/>
      <c r="Q44" s="151"/>
      <c r="R44" s="153"/>
      <c r="S44" s="180"/>
      <c r="T44" s="154"/>
      <c r="U44" s="154"/>
      <c r="V44" s="154"/>
      <c r="W44" s="154"/>
      <c r="X44" s="155"/>
      <c r="Y44" s="155"/>
      <c r="Z44" s="156" t="str">
        <f t="shared" si="74"/>
        <v>Okay</v>
      </c>
      <c r="AA44" s="14"/>
      <c r="AB44" s="31">
        <f t="shared" si="71"/>
        <v>0</v>
      </c>
      <c r="AC44" s="32">
        <f t="shared" si="75"/>
        <v>0</v>
      </c>
      <c r="AD44" s="31" t="str">
        <f t="shared" si="76"/>
        <v>2</v>
      </c>
      <c r="AE44" s="31" t="str">
        <f t="shared" si="77"/>
        <v>1</v>
      </c>
      <c r="AF44" s="31" t="str">
        <f t="shared" si="78"/>
        <v>1</v>
      </c>
      <c r="AG44" s="31">
        <f t="shared" si="79"/>
        <v>4</v>
      </c>
      <c r="AI44" s="31" t="str">
        <f t="shared" si="72"/>
        <v xml:space="preserve"> </v>
      </c>
      <c r="AJ44" s="31" t="str">
        <f t="shared" si="14"/>
        <v xml:space="preserve"> </v>
      </c>
    </row>
    <row r="45" spans="2:36" ht="16.5" customHeight="1" x14ac:dyDescent="0.2">
      <c r="B45" s="35" t="s">
        <v>3</v>
      </c>
      <c r="C45" s="236"/>
      <c r="D45" s="46"/>
      <c r="E45" s="72"/>
      <c r="F45" s="72"/>
      <c r="G45" s="72"/>
      <c r="H45" s="44"/>
      <c r="I45" s="44"/>
      <c r="J45" s="44"/>
      <c r="K45" s="117"/>
      <c r="L45" s="73"/>
      <c r="M45" s="16"/>
      <c r="N45" s="73"/>
      <c r="O45" s="175"/>
      <c r="P45" s="151"/>
      <c r="Q45" s="151"/>
      <c r="R45" s="153"/>
      <c r="S45" s="180"/>
      <c r="T45" s="154"/>
      <c r="U45" s="154"/>
      <c r="V45" s="154"/>
      <c r="W45" s="154"/>
      <c r="X45" s="155"/>
      <c r="Y45" s="155"/>
      <c r="Z45" s="156" t="str">
        <f t="shared" si="74"/>
        <v>Okay</v>
      </c>
      <c r="AA45" s="14"/>
      <c r="AB45" s="31">
        <f t="shared" si="71"/>
        <v>0</v>
      </c>
      <c r="AC45" s="32">
        <f t="shared" si="75"/>
        <v>0</v>
      </c>
      <c r="AD45" s="31" t="str">
        <f t="shared" si="76"/>
        <v>2</v>
      </c>
      <c r="AE45" s="31" t="str">
        <f t="shared" si="77"/>
        <v>1</v>
      </c>
      <c r="AF45" s="31" t="str">
        <f t="shared" si="78"/>
        <v>1</v>
      </c>
      <c r="AG45" s="31">
        <f t="shared" si="79"/>
        <v>4</v>
      </c>
      <c r="AI45" s="31" t="str">
        <f t="shared" si="72"/>
        <v xml:space="preserve"> </v>
      </c>
      <c r="AJ45" s="31" t="str">
        <f t="shared" si="14"/>
        <v xml:space="preserve"> </v>
      </c>
    </row>
    <row r="46" spans="2:36" ht="16.5" customHeight="1" x14ac:dyDescent="0.2">
      <c r="B46" s="35" t="s">
        <v>5</v>
      </c>
      <c r="C46" s="236"/>
      <c r="D46" s="46"/>
      <c r="E46" s="72"/>
      <c r="F46" s="72"/>
      <c r="G46" s="72"/>
      <c r="H46" s="44"/>
      <c r="I46" s="44"/>
      <c r="J46" s="44"/>
      <c r="K46" s="117"/>
      <c r="L46" s="73"/>
      <c r="M46" s="16"/>
      <c r="N46" s="73"/>
      <c r="O46" s="175"/>
      <c r="P46" s="151"/>
      <c r="Q46" s="151"/>
      <c r="R46" s="153"/>
      <c r="S46" s="180"/>
      <c r="T46" s="154"/>
      <c r="U46" s="154"/>
      <c r="V46" s="154"/>
      <c r="W46" s="154"/>
      <c r="X46" s="155"/>
      <c r="Y46" s="155"/>
      <c r="Z46" s="156" t="str">
        <f t="shared" si="74"/>
        <v>Okay</v>
      </c>
      <c r="AA46" s="14"/>
      <c r="AB46" s="31">
        <f t="shared" si="71"/>
        <v>0</v>
      </c>
      <c r="AC46" s="32">
        <f t="shared" si="75"/>
        <v>0</v>
      </c>
      <c r="AD46" s="31" t="str">
        <f t="shared" si="76"/>
        <v>2</v>
      </c>
      <c r="AE46" s="31" t="str">
        <f t="shared" si="77"/>
        <v>1</v>
      </c>
      <c r="AF46" s="31" t="str">
        <f t="shared" si="78"/>
        <v>1</v>
      </c>
      <c r="AG46" s="31">
        <f t="shared" si="79"/>
        <v>4</v>
      </c>
      <c r="AI46" s="31" t="str">
        <f t="shared" si="72"/>
        <v xml:space="preserve"> </v>
      </c>
      <c r="AJ46" s="31" t="str">
        <f t="shared" si="14"/>
        <v xml:space="preserve"> </v>
      </c>
    </row>
    <row r="47" spans="2:36" ht="16.5" customHeight="1" x14ac:dyDescent="0.2">
      <c r="B47" s="36" t="s">
        <v>6</v>
      </c>
      <c r="C47" s="236"/>
      <c r="D47" s="46"/>
      <c r="E47" s="72"/>
      <c r="F47" s="72"/>
      <c r="G47" s="72"/>
      <c r="H47" s="44"/>
      <c r="I47" s="44"/>
      <c r="J47" s="44"/>
      <c r="K47" s="117"/>
      <c r="L47" s="73"/>
      <c r="M47" s="16"/>
      <c r="N47" s="73"/>
      <c r="O47" s="175"/>
      <c r="P47" s="151"/>
      <c r="Q47" s="151"/>
      <c r="R47" s="153"/>
      <c r="S47" s="180"/>
      <c r="T47" s="154"/>
      <c r="U47" s="154"/>
      <c r="V47" s="154"/>
      <c r="W47" s="154"/>
      <c r="X47" s="155"/>
      <c r="Y47" s="155"/>
      <c r="Z47" s="156" t="str">
        <f t="shared" si="74"/>
        <v>Okay</v>
      </c>
      <c r="AA47" s="14"/>
      <c r="AB47" s="31">
        <f t="shared" si="71"/>
        <v>0</v>
      </c>
      <c r="AC47" s="32">
        <f t="shared" si="75"/>
        <v>0</v>
      </c>
      <c r="AD47" s="31" t="str">
        <f t="shared" si="76"/>
        <v>2</v>
      </c>
      <c r="AE47" s="31" t="str">
        <f t="shared" si="77"/>
        <v>1</v>
      </c>
      <c r="AF47" s="31" t="str">
        <f t="shared" si="78"/>
        <v>1</v>
      </c>
      <c r="AG47" s="31">
        <f t="shared" si="79"/>
        <v>4</v>
      </c>
      <c r="AI47" s="31" t="str">
        <f t="shared" si="72"/>
        <v xml:space="preserve"> </v>
      </c>
      <c r="AJ47" s="31" t="str">
        <f t="shared" si="14"/>
        <v xml:space="preserve"> </v>
      </c>
    </row>
    <row r="48" spans="2:36" ht="16.5" customHeight="1" thickBot="1" x14ac:dyDescent="0.25">
      <c r="B48" s="29" t="s">
        <v>7</v>
      </c>
      <c r="C48" s="241"/>
      <c r="D48" s="74"/>
      <c r="E48" s="72"/>
      <c r="F48" s="72"/>
      <c r="G48" s="72"/>
      <c r="H48" s="44"/>
      <c r="I48" s="44"/>
      <c r="J48" s="44"/>
      <c r="K48" s="117"/>
      <c r="L48" s="73"/>
      <c r="M48" s="16"/>
      <c r="N48" s="73"/>
      <c r="O48" s="175"/>
      <c r="P48" s="151"/>
      <c r="Q48" s="151"/>
      <c r="R48" s="153"/>
      <c r="S48" s="180"/>
      <c r="T48" s="154"/>
      <c r="U48" s="154"/>
      <c r="V48" s="154"/>
      <c r="W48" s="154"/>
      <c r="X48" s="155"/>
      <c r="Y48" s="155"/>
      <c r="Z48" s="156" t="str">
        <f t="shared" si="74"/>
        <v>Okay</v>
      </c>
      <c r="AA48" s="14"/>
      <c r="AB48" s="31">
        <f t="shared" si="71"/>
        <v>0</v>
      </c>
      <c r="AC48" s="32">
        <f t="shared" si="75"/>
        <v>0</v>
      </c>
      <c r="AD48" s="31" t="str">
        <f t="shared" si="76"/>
        <v>2</v>
      </c>
      <c r="AE48" s="31" t="str">
        <f t="shared" si="77"/>
        <v>1</v>
      </c>
      <c r="AF48" s="31" t="str">
        <f t="shared" si="78"/>
        <v>1</v>
      </c>
      <c r="AG48" s="31">
        <f t="shared" si="79"/>
        <v>4</v>
      </c>
      <c r="AI48" s="31" t="s">
        <v>84</v>
      </c>
      <c r="AJ48" s="31" t="str">
        <f t="shared" si="14"/>
        <v xml:space="preserve"> </v>
      </c>
    </row>
    <row r="49" spans="2:36" s="31" customFormat="1" ht="16.5" customHeight="1" thickBot="1" x14ac:dyDescent="0.25">
      <c r="B49" s="111" t="s">
        <v>33</v>
      </c>
      <c r="C49" s="112"/>
      <c r="D49" s="127"/>
      <c r="E49" s="91"/>
      <c r="F49" s="92"/>
      <c r="G49" s="92"/>
      <c r="H49" s="92"/>
      <c r="I49" s="92"/>
      <c r="J49" s="92"/>
      <c r="K49" s="92"/>
      <c r="L49" s="118">
        <f>SUM(L42:L48)</f>
        <v>17</v>
      </c>
      <c r="M49" s="16" t="str">
        <f>IF(L49&gt;60,"§9 AZG! ","-")</f>
        <v>-</v>
      </c>
      <c r="N49" s="73"/>
      <c r="O49" s="165">
        <f>SUM(O42:O48)</f>
        <v>17</v>
      </c>
      <c r="P49" s="166">
        <f>L49-O49</f>
        <v>0</v>
      </c>
      <c r="Q49" s="167"/>
      <c r="R49" s="161">
        <f t="shared" ref="R49:Y49" si="80">SUM(R42:R48)</f>
        <v>0</v>
      </c>
      <c r="S49" s="161">
        <f t="shared" si="80"/>
        <v>0</v>
      </c>
      <c r="T49" s="161">
        <f t="shared" si="80"/>
        <v>0</v>
      </c>
      <c r="U49" s="161">
        <f t="shared" si="80"/>
        <v>0</v>
      </c>
      <c r="V49" s="161">
        <f t="shared" si="80"/>
        <v>0</v>
      </c>
      <c r="W49" s="161">
        <f t="shared" si="80"/>
        <v>0</v>
      </c>
      <c r="X49" s="161">
        <f t="shared" si="80"/>
        <v>0</v>
      </c>
      <c r="Y49" s="161">
        <f t="shared" si="80"/>
        <v>0</v>
      </c>
      <c r="Z49" s="162">
        <f>SUM(T49:Y49)</f>
        <v>0</v>
      </c>
      <c r="AA49" s="99"/>
      <c r="AJ49" s="104" t="s">
        <v>84</v>
      </c>
    </row>
    <row r="50" spans="2:36" ht="16.5" customHeight="1" thickBot="1" x14ac:dyDescent="0.25">
      <c r="B50" s="80" t="s">
        <v>94</v>
      </c>
      <c r="C50" s="126"/>
      <c r="D50" s="128">
        <f>+AI50</f>
        <v>0</v>
      </c>
      <c r="E50" s="8"/>
      <c r="F50" s="8"/>
      <c r="G50" s="8"/>
      <c r="H50" s="8"/>
      <c r="I50" s="8"/>
      <c r="J50" s="8"/>
      <c r="K50" s="8"/>
      <c r="L50" s="119">
        <f>L17+L25+L33+L41+L49</f>
        <v>171</v>
      </c>
      <c r="M50" s="245" t="str">
        <f>IF((L50/D51)&gt;9.6,"Achtung: WHAZ","")</f>
        <v/>
      </c>
      <c r="N50" s="8"/>
      <c r="O50" s="119">
        <f>O17+O25+O33+O41+O49</f>
        <v>171</v>
      </c>
      <c r="P50" s="123">
        <f>P17+P25+P33+P41+P49</f>
        <v>0</v>
      </c>
      <c r="Q50" s="124"/>
      <c r="R50" s="121">
        <f t="shared" ref="R50:Y50" si="81">R17+R25+R33+R41+R49+R9</f>
        <v>0</v>
      </c>
      <c r="S50" s="183">
        <f t="shared" si="81"/>
        <v>0</v>
      </c>
      <c r="T50" s="78">
        <f t="shared" si="81"/>
        <v>0</v>
      </c>
      <c r="U50" s="78">
        <f t="shared" si="81"/>
        <v>0</v>
      </c>
      <c r="V50" s="78">
        <f t="shared" si="81"/>
        <v>0</v>
      </c>
      <c r="W50" s="78">
        <f t="shared" si="81"/>
        <v>0</v>
      </c>
      <c r="X50" s="79">
        <f t="shared" si="81"/>
        <v>0</v>
      </c>
      <c r="Y50" s="79">
        <f t="shared" si="81"/>
        <v>0</v>
      </c>
      <c r="Z50" s="43">
        <f>SUM(T50:Y50)</f>
        <v>0</v>
      </c>
      <c r="AA50" s="25"/>
      <c r="AB50" s="31">
        <f>P50-T50-V50-W50-X50-Y50-R50-U50</f>
        <v>0</v>
      </c>
      <c r="AI50" s="81">
        <f>SUM(AI10:AI49)</f>
        <v>0</v>
      </c>
      <c r="AJ50" s="81">
        <f>SUM(AJ10:AJ49)</f>
        <v>22</v>
      </c>
    </row>
    <row r="51" spans="2:36" ht="16.5" customHeight="1" thickBot="1" x14ac:dyDescent="0.25">
      <c r="B51" s="80" t="s">
        <v>113</v>
      </c>
      <c r="C51" s="126"/>
      <c r="D51" s="128">
        <f>+AJ50</f>
        <v>22</v>
      </c>
      <c r="E51" s="8"/>
      <c r="F51" s="8"/>
      <c r="G51" s="8"/>
      <c r="H51" s="8"/>
      <c r="I51" s="8"/>
      <c r="J51" s="8"/>
      <c r="K51" s="8"/>
      <c r="L51" s="8"/>
      <c r="M51" s="246"/>
      <c r="N51" s="8"/>
      <c r="O51" s="8"/>
      <c r="P51" s="54"/>
      <c r="Q51" s="8"/>
      <c r="R51" s="8"/>
      <c r="S51" s="8"/>
      <c r="T51" s="8"/>
      <c r="U51" s="8"/>
      <c r="V51" s="8"/>
      <c r="W51" s="8"/>
      <c r="X51" s="8"/>
      <c r="Y51" s="8"/>
      <c r="Z51" s="8"/>
      <c r="AA51" s="25"/>
    </row>
    <row r="52" spans="2:36" ht="12.75" x14ac:dyDescent="0.2">
      <c r="B52" s="7"/>
      <c r="C52" s="8"/>
      <c r="D52" s="8"/>
      <c r="E52" s="8"/>
      <c r="F52" s="8"/>
      <c r="G52" s="8"/>
      <c r="H52" s="8"/>
      <c r="I52" s="8"/>
      <c r="J52" s="8"/>
      <c r="K52" s="8"/>
      <c r="L52" s="45" t="s">
        <v>143</v>
      </c>
      <c r="N52" s="8"/>
      <c r="O52" s="1"/>
      <c r="P52" s="45" t="s">
        <v>83</v>
      </c>
      <c r="Q52" s="1"/>
      <c r="R52" s="176">
        <f>(-T52)+(-U52*1.25)+(-V52*1.5)+(-W52*2)</f>
        <v>0</v>
      </c>
      <c r="S52" s="176"/>
      <c r="T52" s="177"/>
      <c r="U52" s="177"/>
      <c r="V52" s="177"/>
      <c r="W52" s="177"/>
      <c r="X52" s="177"/>
      <c r="Y52" s="177"/>
      <c r="Z52" s="8"/>
      <c r="AA52" s="8"/>
    </row>
    <row r="53" spans="2:36" ht="6" customHeight="1" x14ac:dyDescent="0.2"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177"/>
      <c r="S53" s="177"/>
      <c r="T53" s="177"/>
      <c r="U53" s="177"/>
      <c r="V53" s="177"/>
      <c r="W53" s="177"/>
      <c r="X53" s="177"/>
      <c r="Y53" s="177"/>
      <c r="Z53" s="8"/>
      <c r="AA53" s="8"/>
    </row>
    <row r="54" spans="2:36" ht="12.75" x14ac:dyDescent="0.2">
      <c r="B54" s="9" t="s">
        <v>21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45" t="s">
        <v>69</v>
      </c>
      <c r="Q54" s="4"/>
      <c r="R54" s="178"/>
      <c r="S54" s="178"/>
      <c r="T54" s="178"/>
      <c r="U54" s="178"/>
      <c r="V54" s="178"/>
      <c r="W54" s="178"/>
      <c r="X54" s="178"/>
      <c r="Y54" s="178"/>
      <c r="Z54" s="8"/>
      <c r="AA54" s="8"/>
    </row>
    <row r="55" spans="2:36" ht="12.75" x14ac:dyDescent="0.2">
      <c r="B55" s="9" t="s">
        <v>19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45" t="s">
        <v>70</v>
      </c>
      <c r="Q55" s="14"/>
      <c r="R55" s="188">
        <f t="shared" ref="R55:Y55" si="82">R50+R52-R54</f>
        <v>0</v>
      </c>
      <c r="S55" s="189">
        <f t="shared" si="82"/>
        <v>0</v>
      </c>
      <c r="T55" s="190">
        <f t="shared" si="82"/>
        <v>0</v>
      </c>
      <c r="U55" s="190">
        <f t="shared" si="82"/>
        <v>0</v>
      </c>
      <c r="V55" s="190">
        <f t="shared" si="82"/>
        <v>0</v>
      </c>
      <c r="W55" s="190">
        <f t="shared" si="82"/>
        <v>0</v>
      </c>
      <c r="X55" s="191">
        <f t="shared" si="82"/>
        <v>0</v>
      </c>
      <c r="Y55" s="191">
        <f t="shared" si="82"/>
        <v>0</v>
      </c>
      <c r="Z55" s="8"/>
      <c r="AA55" s="8"/>
    </row>
    <row r="56" spans="2:36" x14ac:dyDescent="0.2">
      <c r="B56" s="5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2:36" x14ac:dyDescent="0.2">
      <c r="B57" s="3" t="s">
        <v>20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2:36" x14ac:dyDescent="0.2"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2:36" x14ac:dyDescent="0.2">
      <c r="B59" s="34" t="s">
        <v>40</v>
      </c>
      <c r="C59" s="33" t="s">
        <v>142</v>
      </c>
      <c r="L59" s="33" t="s">
        <v>141</v>
      </c>
      <c r="Z59" s="6"/>
      <c r="AA59" s="6"/>
    </row>
  </sheetData>
  <sheetProtection password="CF77" sheet="1" objects="1" scenarios="1"/>
  <mergeCells count="2">
    <mergeCell ref="B7:Z7"/>
    <mergeCell ref="M50:M51"/>
  </mergeCells>
  <phoneticPr fontId="0" type="noConversion"/>
  <conditionalFormatting sqref="T52:W52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6" orientation="landscape" r:id="rId1"/>
  <headerFooter alignWithMargins="0">
    <oddFooter>&amp;L&amp;6&amp;F&amp;A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67"/>
  <sheetViews>
    <sheetView topLeftCell="A16" zoomScale="80" zoomScaleNormal="80" workbookViewId="0">
      <selection activeCell="G49" sqref="G49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855468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5" width="0" style="31" hidden="1" customWidth="1"/>
    <col min="36" max="36" width="11.42578125" style="31" hidden="1" customWidth="1"/>
    <col min="37" max="38" width="11.42578125" style="31" customWidth="1"/>
    <col min="39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63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Juni!R55</f>
        <v>0</v>
      </c>
      <c r="S9" s="206">
        <f>Juni!S55</f>
        <v>0</v>
      </c>
      <c r="T9" s="169">
        <f>Juni!T55</f>
        <v>0</v>
      </c>
      <c r="U9" s="169">
        <f>Juni!U55</f>
        <v>0</v>
      </c>
      <c r="V9" s="169">
        <f>Juni!V55</f>
        <v>0</v>
      </c>
      <c r="W9" s="169">
        <f>Juni!W55</f>
        <v>0</v>
      </c>
      <c r="X9" s="170">
        <f>Juni!X55</f>
        <v>0</v>
      </c>
      <c r="Y9" s="171">
        <f>Juni!Y55</f>
        <v>0</v>
      </c>
      <c r="Z9" s="150"/>
      <c r="AA9" s="110"/>
    </row>
    <row r="10" spans="1:36" ht="16.5" customHeight="1" x14ac:dyDescent="0.2">
      <c r="B10" s="35" t="s">
        <v>1</v>
      </c>
      <c r="C10" s="229"/>
      <c r="D10" s="27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1" t="str">
        <f t="shared" ref="Q10:Q16" si="0">IF(AND((J10-19)&gt;2.99,(J10-E10)&gt;3,J10&gt;19),"JA","-")</f>
        <v>-</v>
      </c>
      <c r="R10" s="172"/>
      <c r="S10" s="182"/>
      <c r="T10" s="173"/>
      <c r="U10" s="173"/>
      <c r="V10" s="173"/>
      <c r="W10" s="173"/>
      <c r="X10" s="174"/>
      <c r="Y10" s="174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1">IF(AND(J10&gt;=0.1,J10&lt;=12),J10+24,IF(J10&gt;=12,J10,0))</f>
        <v>0</v>
      </c>
      <c r="AD10" s="31" t="str">
        <f t="shared" ref="AD10:AD16" si="2">IF(E10&gt;6.99,"1","2")</f>
        <v>2</v>
      </c>
      <c r="AE10" s="31" t="str">
        <f t="shared" ref="AE10:AE16" si="3">IF(AC10&lt;18.99,"1","2")</f>
        <v>1</v>
      </c>
      <c r="AF10" s="31" t="str">
        <f t="shared" ref="AF10:AF16" si="4">IF(AC10&gt;22,"2","1")</f>
        <v>1</v>
      </c>
      <c r="AG10" s="31">
        <f t="shared" ref="AG10:AG16" si="5">AD10+AE10+AF10</f>
        <v>4</v>
      </c>
      <c r="AI10" s="31" t="str">
        <f t="shared" ref="AI10:AI15" si="6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29"/>
      <c r="D11" s="17"/>
      <c r="E11" s="44"/>
      <c r="F11" s="44"/>
      <c r="G11" s="44"/>
      <c r="H11" s="44"/>
      <c r="I11" s="44"/>
      <c r="J11" s="44"/>
      <c r="K11" s="115"/>
      <c r="L11" s="16"/>
      <c r="M11" s="16"/>
      <c r="N11" s="16"/>
      <c r="O11" s="157"/>
      <c r="P11" s="151"/>
      <c r="Q11" s="151" t="str">
        <f t="shared" si="0"/>
        <v>-</v>
      </c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48" si="7">IF(AB11=0,"Okay","Fehler")</f>
        <v>Okay</v>
      </c>
      <c r="AA11" s="14"/>
      <c r="AB11" s="31">
        <f t="shared" ref="AB11:AB16" si="8">P11-T11-V11-W11-X11-Y11-R11-U11-S11</f>
        <v>0</v>
      </c>
      <c r="AC11" s="32">
        <f t="shared" si="1"/>
        <v>0</v>
      </c>
      <c r="AD11" s="31" t="str">
        <f t="shared" si="2"/>
        <v>2</v>
      </c>
      <c r="AE11" s="31" t="str">
        <f t="shared" si="3"/>
        <v>1</v>
      </c>
      <c r="AF11" s="31" t="str">
        <f t="shared" si="4"/>
        <v>1</v>
      </c>
      <c r="AG11" s="31">
        <f t="shared" si="5"/>
        <v>4</v>
      </c>
      <c r="AI11" s="31" t="str">
        <f t="shared" si="6"/>
        <v xml:space="preserve"> </v>
      </c>
      <c r="AJ11" s="31" t="str">
        <f t="shared" ref="AJ11:AJ56" si="9">IF(L11&gt;0.5,1," ")</f>
        <v xml:space="preserve"> </v>
      </c>
    </row>
    <row r="12" spans="1:36" ht="16.5" customHeight="1" x14ac:dyDescent="0.2">
      <c r="B12" s="35" t="s">
        <v>2</v>
      </c>
      <c r="C12" s="229">
        <v>46204</v>
      </c>
      <c r="D12" s="17"/>
      <c r="E12" s="44">
        <f>Voreingabe!$C$10</f>
        <v>9</v>
      </c>
      <c r="F12" s="44">
        <f>Voreingabe!$E$10</f>
        <v>12</v>
      </c>
      <c r="G12" s="44">
        <f>Voreingabe!$F$10</f>
        <v>12.5</v>
      </c>
      <c r="H12" s="44">
        <f>Voreingabe!$G$10</f>
        <v>0</v>
      </c>
      <c r="I12" s="44">
        <f>Voreingabe!$H$10</f>
        <v>0</v>
      </c>
      <c r="J12" s="44">
        <f>Voreingabe!$D$10</f>
        <v>17</v>
      </c>
      <c r="K12" s="115">
        <f t="shared" ref="K12:K16" si="10">(G12-F12)+(I12-H12)</f>
        <v>0.5</v>
      </c>
      <c r="L12" s="16">
        <f t="shared" ref="L12:L16" si="11">+IF((J12-E12-K12)&gt;=0,(J12-E12-K12),(J12-(E12-24)-K12))</f>
        <v>7.5</v>
      </c>
      <c r="M12" s="16" t="str">
        <f t="shared" ref="M12:M16" si="12">IF(L12&gt;12,"§9 AZG! ","-")</f>
        <v>-</v>
      </c>
      <c r="N12" s="16" t="str">
        <f t="shared" ref="N12:N16" si="13">IF(L12&gt;6,IF(K12&lt;0.5,"Pause!","-"),"-")</f>
        <v>-</v>
      </c>
      <c r="O12" s="157">
        <f>Voreingabe!$I$10</f>
        <v>7.5</v>
      </c>
      <c r="P12" s="151">
        <f t="shared" ref="P12:P16" si="14">L12-O12</f>
        <v>0</v>
      </c>
      <c r="Q12" s="151" t="str">
        <f t="shared" si="0"/>
        <v>-</v>
      </c>
      <c r="R12" s="153"/>
      <c r="S12" s="180"/>
      <c r="T12" s="154"/>
      <c r="U12" s="154"/>
      <c r="V12" s="154"/>
      <c r="W12" s="154"/>
      <c r="X12" s="155"/>
      <c r="Y12" s="155"/>
      <c r="Z12" s="156" t="str">
        <f t="shared" si="7"/>
        <v>Okay</v>
      </c>
      <c r="AA12" s="14"/>
      <c r="AB12" s="31">
        <f t="shared" si="8"/>
        <v>0</v>
      </c>
      <c r="AC12" s="32">
        <f t="shared" si="1"/>
        <v>17</v>
      </c>
      <c r="AD12" s="31" t="str">
        <f t="shared" si="2"/>
        <v>1</v>
      </c>
      <c r="AE12" s="31" t="str">
        <f t="shared" si="3"/>
        <v>1</v>
      </c>
      <c r="AF12" s="31" t="str">
        <f t="shared" si="4"/>
        <v>1</v>
      </c>
      <c r="AG12" s="31">
        <f t="shared" si="5"/>
        <v>3</v>
      </c>
      <c r="AI12" s="31" t="str">
        <f t="shared" si="6"/>
        <v xml:space="preserve"> </v>
      </c>
      <c r="AJ12" s="31">
        <f t="shared" si="9"/>
        <v>1</v>
      </c>
    </row>
    <row r="13" spans="1:36" ht="16.5" customHeight="1" x14ac:dyDescent="0.2">
      <c r="B13" s="35" t="s">
        <v>3</v>
      </c>
      <c r="C13" s="229">
        <f t="shared" ref="C13:C16" si="15">C12+1</f>
        <v>46205</v>
      </c>
      <c r="D13" s="17"/>
      <c r="E13" s="44">
        <f>Voreingabe!$C$11</f>
        <v>9</v>
      </c>
      <c r="F13" s="44">
        <f>Voreingabe!$E$11</f>
        <v>12</v>
      </c>
      <c r="G13" s="44">
        <f>Voreingabe!$F$11</f>
        <v>12.5</v>
      </c>
      <c r="H13" s="44">
        <f>Voreingabe!$G$11</f>
        <v>0</v>
      </c>
      <c r="I13" s="44">
        <f>Voreingabe!$H$11</f>
        <v>0</v>
      </c>
      <c r="J13" s="44">
        <f>Voreingabe!$D$11</f>
        <v>17</v>
      </c>
      <c r="K13" s="115">
        <f t="shared" si="10"/>
        <v>0.5</v>
      </c>
      <c r="L13" s="16">
        <f t="shared" si="11"/>
        <v>7.5</v>
      </c>
      <c r="M13" s="16" t="str">
        <f t="shared" si="12"/>
        <v>-</v>
      </c>
      <c r="N13" s="16" t="str">
        <f t="shared" si="13"/>
        <v>-</v>
      </c>
      <c r="O13" s="157">
        <f>Voreingabe!$I$11</f>
        <v>7.5</v>
      </c>
      <c r="P13" s="151">
        <f t="shared" si="14"/>
        <v>0</v>
      </c>
      <c r="Q13" s="151" t="str">
        <f t="shared" si="0"/>
        <v>-</v>
      </c>
      <c r="R13" s="153"/>
      <c r="S13" s="180"/>
      <c r="T13" s="154"/>
      <c r="U13" s="154"/>
      <c r="V13" s="154"/>
      <c r="W13" s="154"/>
      <c r="X13" s="155"/>
      <c r="Y13" s="155"/>
      <c r="Z13" s="156" t="str">
        <f t="shared" si="7"/>
        <v>Okay</v>
      </c>
      <c r="AA13" s="14"/>
      <c r="AB13" s="31">
        <f t="shared" si="8"/>
        <v>0</v>
      </c>
      <c r="AC13" s="32">
        <f t="shared" si="1"/>
        <v>17</v>
      </c>
      <c r="AD13" s="31" t="str">
        <f t="shared" si="2"/>
        <v>1</v>
      </c>
      <c r="AE13" s="31" t="str">
        <f t="shared" si="3"/>
        <v>1</v>
      </c>
      <c r="AF13" s="31" t="str">
        <f t="shared" si="4"/>
        <v>1</v>
      </c>
      <c r="AG13" s="31">
        <f t="shared" si="5"/>
        <v>3</v>
      </c>
      <c r="AI13" s="31" t="str">
        <f t="shared" si="6"/>
        <v xml:space="preserve"> </v>
      </c>
      <c r="AJ13" s="31">
        <f t="shared" si="9"/>
        <v>1</v>
      </c>
    </row>
    <row r="14" spans="1:36" ht="16.5" customHeight="1" x14ac:dyDescent="0.2">
      <c r="B14" s="35" t="s">
        <v>5</v>
      </c>
      <c r="C14" s="229">
        <f t="shared" si="15"/>
        <v>46206</v>
      </c>
      <c r="D14" s="17"/>
      <c r="E14" s="44">
        <f>Voreingabe!$C$12</f>
        <v>9</v>
      </c>
      <c r="F14" s="44">
        <f>Voreingabe!$E$12</f>
        <v>12</v>
      </c>
      <c r="G14" s="44">
        <f>Voreingabe!$F$12</f>
        <v>12.5</v>
      </c>
      <c r="H14" s="44">
        <f>Voreingabe!$G$12</f>
        <v>0</v>
      </c>
      <c r="I14" s="44">
        <f>Voreingabe!$H$12</f>
        <v>0</v>
      </c>
      <c r="J14" s="44">
        <f>Voreingabe!$D$12</f>
        <v>16</v>
      </c>
      <c r="K14" s="115">
        <f t="shared" si="10"/>
        <v>0.5</v>
      </c>
      <c r="L14" s="16">
        <f t="shared" si="11"/>
        <v>6.5</v>
      </c>
      <c r="M14" s="16" t="str">
        <f t="shared" si="12"/>
        <v>-</v>
      </c>
      <c r="N14" s="16" t="str">
        <f t="shared" si="13"/>
        <v>-</v>
      </c>
      <c r="O14" s="157">
        <f>Voreingabe!$I$12</f>
        <v>6.5</v>
      </c>
      <c r="P14" s="151">
        <f t="shared" si="14"/>
        <v>0</v>
      </c>
      <c r="Q14" s="151" t="str">
        <f t="shared" si="0"/>
        <v>-</v>
      </c>
      <c r="R14" s="153"/>
      <c r="S14" s="180"/>
      <c r="T14" s="154"/>
      <c r="U14" s="154"/>
      <c r="V14" s="154"/>
      <c r="W14" s="154"/>
      <c r="X14" s="155"/>
      <c r="Y14" s="155"/>
      <c r="Z14" s="156" t="str">
        <f t="shared" si="7"/>
        <v>Okay</v>
      </c>
      <c r="AA14" s="14"/>
      <c r="AB14" s="31">
        <f t="shared" si="8"/>
        <v>0</v>
      </c>
      <c r="AC14" s="32">
        <f t="shared" si="1"/>
        <v>16</v>
      </c>
      <c r="AD14" s="31" t="str">
        <f t="shared" si="2"/>
        <v>1</v>
      </c>
      <c r="AE14" s="31" t="str">
        <f t="shared" si="3"/>
        <v>1</v>
      </c>
      <c r="AF14" s="31" t="str">
        <f t="shared" si="4"/>
        <v>1</v>
      </c>
      <c r="AG14" s="31">
        <f t="shared" si="5"/>
        <v>3</v>
      </c>
      <c r="AI14" s="31" t="str">
        <f t="shared" si="6"/>
        <v xml:space="preserve"> </v>
      </c>
      <c r="AJ14" s="31">
        <f t="shared" si="9"/>
        <v>1</v>
      </c>
    </row>
    <row r="15" spans="1:36" ht="16.5" customHeight="1" x14ac:dyDescent="0.2">
      <c r="B15" s="36" t="s">
        <v>6</v>
      </c>
      <c r="C15" s="229">
        <f t="shared" si="15"/>
        <v>46207</v>
      </c>
      <c r="D15" s="17"/>
      <c r="E15" s="44">
        <f>Voreingabe!$C$13</f>
        <v>0</v>
      </c>
      <c r="F15" s="44">
        <f>Voreingabe!$E$13</f>
        <v>0</v>
      </c>
      <c r="G15" s="44">
        <f>Voreingabe!$F$13</f>
        <v>0</v>
      </c>
      <c r="H15" s="44">
        <f>Voreingabe!$G$13</f>
        <v>0</v>
      </c>
      <c r="I15" s="44">
        <f>Voreingabe!$H$13</f>
        <v>0</v>
      </c>
      <c r="J15" s="44">
        <f>Voreingabe!$D$13</f>
        <v>0</v>
      </c>
      <c r="K15" s="115">
        <f t="shared" si="10"/>
        <v>0</v>
      </c>
      <c r="L15" s="16">
        <f t="shared" si="11"/>
        <v>0</v>
      </c>
      <c r="M15" s="16" t="str">
        <f t="shared" si="12"/>
        <v>-</v>
      </c>
      <c r="N15" s="16" t="str">
        <f t="shared" si="13"/>
        <v>-</v>
      </c>
      <c r="O15" s="157">
        <f>Voreingabe!$I$13</f>
        <v>0</v>
      </c>
      <c r="P15" s="151">
        <f t="shared" si="14"/>
        <v>0</v>
      </c>
      <c r="Q15" s="151" t="str">
        <f t="shared" si="0"/>
        <v>-</v>
      </c>
      <c r="R15" s="153"/>
      <c r="S15" s="180"/>
      <c r="T15" s="154"/>
      <c r="U15" s="154"/>
      <c r="V15" s="154"/>
      <c r="W15" s="154"/>
      <c r="X15" s="155"/>
      <c r="Y15" s="155"/>
      <c r="Z15" s="156" t="str">
        <f t="shared" si="7"/>
        <v>Okay</v>
      </c>
      <c r="AA15" s="14"/>
      <c r="AB15" s="31">
        <f t="shared" si="8"/>
        <v>0</v>
      </c>
      <c r="AC15" s="32">
        <f t="shared" si="1"/>
        <v>0</v>
      </c>
      <c r="AD15" s="31" t="str">
        <f t="shared" si="2"/>
        <v>2</v>
      </c>
      <c r="AE15" s="31" t="str">
        <f t="shared" si="3"/>
        <v>1</v>
      </c>
      <c r="AF15" s="31" t="str">
        <f t="shared" si="4"/>
        <v>1</v>
      </c>
      <c r="AG15" s="31">
        <f t="shared" si="5"/>
        <v>4</v>
      </c>
      <c r="AI15" s="31" t="str">
        <f t="shared" si="6"/>
        <v xml:space="preserve"> </v>
      </c>
      <c r="AJ15" s="31" t="str">
        <f t="shared" si="9"/>
        <v xml:space="preserve"> </v>
      </c>
    </row>
    <row r="16" spans="1:36" ht="16.5" customHeight="1" thickBot="1" x14ac:dyDescent="0.25">
      <c r="B16" s="29" t="s">
        <v>7</v>
      </c>
      <c r="C16" s="231">
        <f t="shared" si="15"/>
        <v>46208</v>
      </c>
      <c r="D16" s="20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si="10"/>
        <v>0</v>
      </c>
      <c r="L16" s="16">
        <f t="shared" si="11"/>
        <v>0</v>
      </c>
      <c r="M16" s="16" t="str">
        <f t="shared" si="12"/>
        <v>-</v>
      </c>
      <c r="N16" s="16" t="str">
        <f t="shared" si="13"/>
        <v>-</v>
      </c>
      <c r="O16" s="157">
        <f>Voreingabe!$I$14</f>
        <v>0</v>
      </c>
      <c r="P16" s="151">
        <f t="shared" si="14"/>
        <v>0</v>
      </c>
      <c r="Q16" s="151" t="str">
        <f t="shared" si="0"/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7"/>
        <v>Okay</v>
      </c>
      <c r="AA16" s="14"/>
      <c r="AB16" s="31">
        <f t="shared" si="8"/>
        <v>0</v>
      </c>
      <c r="AC16" s="32">
        <f t="shared" si="1"/>
        <v>0</v>
      </c>
      <c r="AD16" s="31" t="str">
        <f t="shared" si="2"/>
        <v>2</v>
      </c>
      <c r="AE16" s="31" t="str">
        <f t="shared" si="3"/>
        <v>1</v>
      </c>
      <c r="AF16" s="31" t="str">
        <f t="shared" si="4"/>
        <v>1</v>
      </c>
      <c r="AG16" s="31">
        <f t="shared" si="5"/>
        <v>4</v>
      </c>
      <c r="AI16" s="31" t="s">
        <v>84</v>
      </c>
      <c r="AJ16" s="31" t="str">
        <f t="shared" si="9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21.5</v>
      </c>
      <c r="M17" s="16" t="str">
        <f>IF(L17&gt;60,"§9 AZG! ","-")</f>
        <v>-</v>
      </c>
      <c r="N17" s="97"/>
      <c r="O17" s="158">
        <f>SUM(O10:O16)</f>
        <v>21.5</v>
      </c>
      <c r="P17" s="159">
        <f t="shared" ref="P17:P18" si="16"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7">SUM(T10:T16)</f>
        <v>0</v>
      </c>
      <c r="U17" s="161">
        <f t="shared" si="17"/>
        <v>0</v>
      </c>
      <c r="V17" s="161">
        <f t="shared" si="17"/>
        <v>0</v>
      </c>
      <c r="W17" s="161">
        <f t="shared" si="17"/>
        <v>0</v>
      </c>
      <c r="X17" s="161">
        <f t="shared" si="17"/>
        <v>0</v>
      </c>
      <c r="Y17" s="161">
        <f t="shared" si="17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29">
        <f>C16+1</f>
        <v>46209</v>
      </c>
      <c r="D18" s="27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8">(G18-F18)+(I18-H18)</f>
        <v>0.5</v>
      </c>
      <c r="L18" s="16">
        <f t="shared" ref="L18:L44" si="19">+IF((J18-E18-K18)&gt;=0,(J18-E18-K18),(J18-(E18-24)-K18))</f>
        <v>8.5</v>
      </c>
      <c r="M18" s="16" t="str">
        <f t="shared" ref="M18:M24" si="20">IF(L18&gt;12,"§9 AZG! ","-")</f>
        <v>-</v>
      </c>
      <c r="N18" s="16" t="str">
        <f t="shared" ref="N18:N24" si="21">IF(L18&gt;6,IF(K18&lt;0.5,"Pause!","-"),"-")</f>
        <v>-</v>
      </c>
      <c r="O18" s="157">
        <f>Voreingabe!$I$8</f>
        <v>8.5</v>
      </c>
      <c r="P18" s="151">
        <f t="shared" si="16"/>
        <v>0</v>
      </c>
      <c r="Q18" s="151" t="str">
        <f t="shared" ref="Q18:Q24" si="22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3">P18-T18-V18-W18-X18-Y18-R18-U18-S18</f>
        <v>0</v>
      </c>
      <c r="AC18" s="32">
        <f t="shared" ref="AC18:AC24" si="24">IF(AND(J18&gt;=0.1,J18&lt;=12),J18+24,IF(J18&gt;=12,J18,0))</f>
        <v>18</v>
      </c>
      <c r="AD18" s="31" t="str">
        <f t="shared" ref="AD18:AD24" si="25">IF(E18&gt;6.99,"1","2")</f>
        <v>1</v>
      </c>
      <c r="AE18" s="31" t="str">
        <f t="shared" ref="AE18:AE24" si="26">IF(AC18&lt;18.99,"1","2")</f>
        <v>1</v>
      </c>
      <c r="AF18" s="31" t="str">
        <f t="shared" ref="AF18:AF24" si="27">IF(AC18&gt;22,"2","1")</f>
        <v>1</v>
      </c>
      <c r="AG18" s="31">
        <f t="shared" ref="AG18:AG24" si="28">AD18+AE18+AF18</f>
        <v>3</v>
      </c>
      <c r="AI18" s="31" t="str">
        <f t="shared" ref="AI18:AI23" si="29">IF(D18="U",1," ")</f>
        <v xml:space="preserve"> </v>
      </c>
      <c r="AJ18" s="31">
        <f t="shared" si="9"/>
        <v>1</v>
      </c>
    </row>
    <row r="19" spans="2:36" ht="16.5" customHeight="1" x14ac:dyDescent="0.2">
      <c r="B19" s="35" t="s">
        <v>4</v>
      </c>
      <c r="C19" s="229">
        <f t="shared" ref="C19:C24" si="30">C18+1</f>
        <v>46210</v>
      </c>
      <c r="D19" s="17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8"/>
        <v>0.5</v>
      </c>
      <c r="L19" s="16">
        <f t="shared" si="19"/>
        <v>8.5</v>
      </c>
      <c r="M19" s="16" t="str">
        <f t="shared" si="20"/>
        <v>-</v>
      </c>
      <c r="N19" s="16" t="str">
        <f t="shared" si="21"/>
        <v>-</v>
      </c>
      <c r="O19" s="157">
        <f>Voreingabe!$I$9</f>
        <v>8.5</v>
      </c>
      <c r="P19" s="151">
        <f t="shared" ref="P19:P24" si="31">L19-O19</f>
        <v>0</v>
      </c>
      <c r="Q19" s="151" t="str">
        <f t="shared" si="22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si="7"/>
        <v>Okay</v>
      </c>
      <c r="AA19" s="14"/>
      <c r="AB19" s="31">
        <f t="shared" si="23"/>
        <v>0</v>
      </c>
      <c r="AC19" s="32">
        <f t="shared" si="24"/>
        <v>18</v>
      </c>
      <c r="AD19" s="31" t="str">
        <f t="shared" si="25"/>
        <v>1</v>
      </c>
      <c r="AE19" s="31" t="str">
        <f t="shared" si="26"/>
        <v>1</v>
      </c>
      <c r="AF19" s="31" t="str">
        <f t="shared" si="27"/>
        <v>1</v>
      </c>
      <c r="AG19" s="31">
        <f t="shared" si="28"/>
        <v>3</v>
      </c>
      <c r="AI19" s="31" t="str">
        <f t="shared" si="29"/>
        <v xml:space="preserve"> </v>
      </c>
      <c r="AJ19" s="31">
        <f t="shared" si="9"/>
        <v>1</v>
      </c>
    </row>
    <row r="20" spans="2:36" ht="16.5" customHeight="1" x14ac:dyDescent="0.2">
      <c r="B20" s="35" t="s">
        <v>2</v>
      </c>
      <c r="C20" s="229">
        <f t="shared" si="30"/>
        <v>46211</v>
      </c>
      <c r="D20" s="17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8"/>
        <v>0.5</v>
      </c>
      <c r="L20" s="16">
        <f t="shared" si="19"/>
        <v>7.5</v>
      </c>
      <c r="M20" s="16" t="str">
        <f t="shared" si="20"/>
        <v>-</v>
      </c>
      <c r="N20" s="16" t="str">
        <f t="shared" si="21"/>
        <v>-</v>
      </c>
      <c r="O20" s="157">
        <f>Voreingabe!$I$10</f>
        <v>7.5</v>
      </c>
      <c r="P20" s="151">
        <f t="shared" si="31"/>
        <v>0</v>
      </c>
      <c r="Q20" s="151" t="str">
        <f t="shared" si="22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7"/>
        <v>Okay</v>
      </c>
      <c r="AA20" s="14"/>
      <c r="AB20" s="31">
        <f t="shared" si="23"/>
        <v>0</v>
      </c>
      <c r="AC20" s="32">
        <f t="shared" si="24"/>
        <v>17</v>
      </c>
      <c r="AD20" s="31" t="str">
        <f t="shared" si="25"/>
        <v>1</v>
      </c>
      <c r="AE20" s="31" t="str">
        <f t="shared" si="26"/>
        <v>1</v>
      </c>
      <c r="AF20" s="31" t="str">
        <f t="shared" si="27"/>
        <v>1</v>
      </c>
      <c r="AG20" s="31">
        <f t="shared" si="28"/>
        <v>3</v>
      </c>
      <c r="AI20" s="31" t="str">
        <f t="shared" si="29"/>
        <v xml:space="preserve"> </v>
      </c>
      <c r="AJ20" s="31">
        <f t="shared" si="9"/>
        <v>1</v>
      </c>
    </row>
    <row r="21" spans="2:36" ht="16.5" customHeight="1" x14ac:dyDescent="0.2">
      <c r="B21" s="35" t="s">
        <v>3</v>
      </c>
      <c r="C21" s="229">
        <f t="shared" si="30"/>
        <v>46212</v>
      </c>
      <c r="D21" s="17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8"/>
        <v>0.5</v>
      </c>
      <c r="L21" s="16">
        <f t="shared" si="19"/>
        <v>7.5</v>
      </c>
      <c r="M21" s="16" t="str">
        <f t="shared" si="20"/>
        <v>-</v>
      </c>
      <c r="N21" s="16" t="str">
        <f t="shared" si="21"/>
        <v>-</v>
      </c>
      <c r="O21" s="157">
        <f>Voreingabe!$I$11</f>
        <v>7.5</v>
      </c>
      <c r="P21" s="151">
        <f t="shared" si="31"/>
        <v>0</v>
      </c>
      <c r="Q21" s="151" t="str">
        <f t="shared" si="22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7"/>
        <v>Okay</v>
      </c>
      <c r="AA21" s="14"/>
      <c r="AB21" s="31">
        <f t="shared" si="23"/>
        <v>0</v>
      </c>
      <c r="AC21" s="32">
        <f t="shared" si="24"/>
        <v>17</v>
      </c>
      <c r="AD21" s="31" t="str">
        <f t="shared" si="25"/>
        <v>1</v>
      </c>
      <c r="AE21" s="31" t="str">
        <f t="shared" si="26"/>
        <v>1</v>
      </c>
      <c r="AF21" s="31" t="str">
        <f t="shared" si="27"/>
        <v>1</v>
      </c>
      <c r="AG21" s="31">
        <f t="shared" si="28"/>
        <v>3</v>
      </c>
      <c r="AI21" s="31" t="str">
        <f t="shared" si="29"/>
        <v xml:space="preserve"> </v>
      </c>
      <c r="AJ21" s="31">
        <f t="shared" si="9"/>
        <v>1</v>
      </c>
    </row>
    <row r="22" spans="2:36" ht="16.5" customHeight="1" x14ac:dyDescent="0.2">
      <c r="B22" s="35" t="s">
        <v>5</v>
      </c>
      <c r="C22" s="229">
        <f t="shared" si="30"/>
        <v>46213</v>
      </c>
      <c r="D22" s="17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8"/>
        <v>0.5</v>
      </c>
      <c r="L22" s="16">
        <f t="shared" si="19"/>
        <v>6.5</v>
      </c>
      <c r="M22" s="16" t="str">
        <f t="shared" si="20"/>
        <v>-</v>
      </c>
      <c r="N22" s="16" t="str">
        <f t="shared" si="21"/>
        <v>-</v>
      </c>
      <c r="O22" s="157">
        <f>Voreingabe!$I$12</f>
        <v>6.5</v>
      </c>
      <c r="P22" s="151">
        <f t="shared" si="31"/>
        <v>0</v>
      </c>
      <c r="Q22" s="151" t="str">
        <f t="shared" si="22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7"/>
        <v>Okay</v>
      </c>
      <c r="AA22" s="14"/>
      <c r="AB22" s="31">
        <f t="shared" si="23"/>
        <v>0</v>
      </c>
      <c r="AC22" s="32">
        <f t="shared" si="24"/>
        <v>16</v>
      </c>
      <c r="AD22" s="31" t="str">
        <f t="shared" si="25"/>
        <v>1</v>
      </c>
      <c r="AE22" s="31" t="str">
        <f t="shared" si="26"/>
        <v>1</v>
      </c>
      <c r="AF22" s="31" t="str">
        <f t="shared" si="27"/>
        <v>1</v>
      </c>
      <c r="AG22" s="31">
        <f t="shared" si="28"/>
        <v>3</v>
      </c>
      <c r="AI22" s="31" t="str">
        <f t="shared" si="29"/>
        <v xml:space="preserve"> </v>
      </c>
      <c r="AJ22" s="31">
        <f t="shared" si="9"/>
        <v>1</v>
      </c>
    </row>
    <row r="23" spans="2:36" ht="16.5" customHeight="1" x14ac:dyDescent="0.2">
      <c r="B23" s="36" t="s">
        <v>6</v>
      </c>
      <c r="C23" s="229">
        <f t="shared" si="30"/>
        <v>46214</v>
      </c>
      <c r="D23" s="17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8"/>
        <v>0</v>
      </c>
      <c r="L23" s="16">
        <f t="shared" si="19"/>
        <v>0</v>
      </c>
      <c r="M23" s="16" t="str">
        <f t="shared" si="20"/>
        <v>-</v>
      </c>
      <c r="N23" s="16" t="str">
        <f t="shared" si="21"/>
        <v>-</v>
      </c>
      <c r="O23" s="157">
        <f>Voreingabe!$I$13</f>
        <v>0</v>
      </c>
      <c r="P23" s="151">
        <f t="shared" si="31"/>
        <v>0</v>
      </c>
      <c r="Q23" s="151" t="str">
        <f t="shared" si="22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7"/>
        <v>Okay</v>
      </c>
      <c r="AA23" s="14"/>
      <c r="AB23" s="31">
        <f t="shared" si="23"/>
        <v>0</v>
      </c>
      <c r="AC23" s="32">
        <f t="shared" si="24"/>
        <v>0</v>
      </c>
      <c r="AD23" s="31" t="str">
        <f t="shared" si="25"/>
        <v>2</v>
      </c>
      <c r="AE23" s="31" t="str">
        <f t="shared" si="26"/>
        <v>1</v>
      </c>
      <c r="AF23" s="31" t="str">
        <f t="shared" si="27"/>
        <v>1</v>
      </c>
      <c r="AG23" s="31">
        <f t="shared" si="28"/>
        <v>4</v>
      </c>
      <c r="AI23" s="31" t="str">
        <f t="shared" si="29"/>
        <v xml:space="preserve"> </v>
      </c>
      <c r="AJ23" s="31" t="str">
        <f t="shared" si="9"/>
        <v xml:space="preserve"> </v>
      </c>
    </row>
    <row r="24" spans="2:36" ht="16.5" customHeight="1" thickBot="1" x14ac:dyDescent="0.25">
      <c r="B24" s="29" t="s">
        <v>7</v>
      </c>
      <c r="C24" s="231">
        <f t="shared" si="30"/>
        <v>46215</v>
      </c>
      <c r="D24" s="20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8"/>
        <v>0</v>
      </c>
      <c r="L24" s="16">
        <f t="shared" si="19"/>
        <v>0</v>
      </c>
      <c r="M24" s="16" t="str">
        <f t="shared" si="20"/>
        <v>-</v>
      </c>
      <c r="N24" s="16" t="str">
        <f t="shared" si="21"/>
        <v>-</v>
      </c>
      <c r="O24" s="157">
        <f>Voreingabe!$I$14</f>
        <v>0</v>
      </c>
      <c r="P24" s="151">
        <f t="shared" si="31"/>
        <v>0</v>
      </c>
      <c r="Q24" s="151" t="str">
        <f t="shared" si="22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7"/>
        <v>Okay</v>
      </c>
      <c r="AA24" s="14"/>
      <c r="AB24" s="31">
        <f t="shared" si="23"/>
        <v>0</v>
      </c>
      <c r="AC24" s="32">
        <f t="shared" si="24"/>
        <v>0</v>
      </c>
      <c r="AD24" s="31" t="str">
        <f t="shared" si="25"/>
        <v>2</v>
      </c>
      <c r="AE24" s="31" t="str">
        <f t="shared" si="26"/>
        <v>1</v>
      </c>
      <c r="AF24" s="31" t="str">
        <f t="shared" si="27"/>
        <v>1</v>
      </c>
      <c r="AG24" s="31">
        <f t="shared" si="28"/>
        <v>4</v>
      </c>
      <c r="AI24" s="31" t="s">
        <v>84</v>
      </c>
      <c r="AJ24" s="31" t="str">
        <f t="shared" si="9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113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2">SUM(R18:R24)</f>
        <v>0</v>
      </c>
      <c r="S25" s="161">
        <f t="shared" si="32"/>
        <v>0</v>
      </c>
      <c r="T25" s="161">
        <f t="shared" si="32"/>
        <v>0</v>
      </c>
      <c r="U25" s="161">
        <f t="shared" si="32"/>
        <v>0</v>
      </c>
      <c r="V25" s="161">
        <f t="shared" si="32"/>
        <v>0</v>
      </c>
      <c r="W25" s="161">
        <f t="shared" si="32"/>
        <v>0</v>
      </c>
      <c r="X25" s="161">
        <f t="shared" si="32"/>
        <v>0</v>
      </c>
      <c r="Y25" s="161">
        <f t="shared" si="32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39">
        <f>C24+1</f>
        <v>46216</v>
      </c>
      <c r="D26" s="27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3">(G26-F26)+(I26-H26)</f>
        <v>0.5</v>
      </c>
      <c r="L26" s="16">
        <f t="shared" si="19"/>
        <v>8.5</v>
      </c>
      <c r="M26" s="16" t="str">
        <f t="shared" ref="M26:M32" si="34">IF(L26&gt;12,"§9 AZG! ","-")</f>
        <v>-</v>
      </c>
      <c r="N26" s="16" t="str">
        <f t="shared" ref="N26:N44" si="35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6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7">P26-T26-V26-W26-X26-Y26-R26-U26-S26</f>
        <v>0</v>
      </c>
      <c r="AC26" s="32">
        <f t="shared" ref="AC26:AC32" si="38">IF(AND(J26&gt;=0.1,J26&lt;=12),J26+24,IF(J26&gt;=12,J26,0))</f>
        <v>18</v>
      </c>
      <c r="AD26" s="31" t="str">
        <f t="shared" ref="AD26:AD32" si="39">IF(E26&gt;6.99,"1","2")</f>
        <v>1</v>
      </c>
      <c r="AE26" s="31" t="str">
        <f t="shared" ref="AE26:AE32" si="40">IF(AC26&lt;18.99,"1","2")</f>
        <v>1</v>
      </c>
      <c r="AF26" s="31" t="str">
        <f t="shared" ref="AF26:AF32" si="41">IF(AC26&gt;22,"2","1")</f>
        <v>1</v>
      </c>
      <c r="AG26" s="31">
        <f t="shared" ref="AG26:AG32" si="42">AD26+AE26+AF26</f>
        <v>3</v>
      </c>
      <c r="AI26" s="31" t="str">
        <f t="shared" ref="AI26:AI31" si="43">IF(D26="U",1," ")</f>
        <v xml:space="preserve"> </v>
      </c>
      <c r="AJ26" s="31">
        <f t="shared" si="9"/>
        <v>1</v>
      </c>
    </row>
    <row r="27" spans="2:36" ht="16.5" customHeight="1" x14ac:dyDescent="0.2">
      <c r="B27" s="35" t="s">
        <v>4</v>
      </c>
      <c r="C27" s="229">
        <f t="shared" ref="C27:C32" si="44">C26+1</f>
        <v>46217</v>
      </c>
      <c r="D27" s="17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3"/>
        <v>0.5</v>
      </c>
      <c r="L27" s="16">
        <f t="shared" si="19"/>
        <v>8.5</v>
      </c>
      <c r="M27" s="16" t="str">
        <f t="shared" si="34"/>
        <v>-</v>
      </c>
      <c r="N27" s="16" t="str">
        <f t="shared" si="35"/>
        <v>-</v>
      </c>
      <c r="O27" s="157">
        <f>Voreingabe!$I$9</f>
        <v>8.5</v>
      </c>
      <c r="P27" s="151">
        <f t="shared" ref="P27:P32" si="45">L27-O27</f>
        <v>0</v>
      </c>
      <c r="Q27" s="151" t="str">
        <f t="shared" si="36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7"/>
        <v>Okay</v>
      </c>
      <c r="AA27" s="14"/>
      <c r="AB27" s="31">
        <f t="shared" si="37"/>
        <v>0</v>
      </c>
      <c r="AC27" s="32">
        <f t="shared" si="38"/>
        <v>18</v>
      </c>
      <c r="AD27" s="31" t="str">
        <f t="shared" si="39"/>
        <v>1</v>
      </c>
      <c r="AE27" s="31" t="str">
        <f t="shared" si="40"/>
        <v>1</v>
      </c>
      <c r="AF27" s="31" t="str">
        <f t="shared" si="41"/>
        <v>1</v>
      </c>
      <c r="AG27" s="31">
        <f t="shared" si="42"/>
        <v>3</v>
      </c>
      <c r="AI27" s="31" t="str">
        <f t="shared" si="43"/>
        <v xml:space="preserve"> </v>
      </c>
      <c r="AJ27" s="31">
        <f t="shared" si="9"/>
        <v>1</v>
      </c>
    </row>
    <row r="28" spans="2:36" ht="16.5" customHeight="1" x14ac:dyDescent="0.2">
      <c r="B28" s="35" t="s">
        <v>2</v>
      </c>
      <c r="C28" s="229">
        <f t="shared" si="44"/>
        <v>46218</v>
      </c>
      <c r="D28" s="17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3"/>
        <v>0.5</v>
      </c>
      <c r="L28" s="16">
        <f t="shared" si="19"/>
        <v>7.5</v>
      </c>
      <c r="M28" s="16" t="str">
        <f t="shared" si="34"/>
        <v>-</v>
      </c>
      <c r="N28" s="16" t="str">
        <f t="shared" si="35"/>
        <v>-</v>
      </c>
      <c r="O28" s="157">
        <f>Voreingabe!$I$10</f>
        <v>7.5</v>
      </c>
      <c r="P28" s="151">
        <f t="shared" si="45"/>
        <v>0</v>
      </c>
      <c r="Q28" s="151" t="str">
        <f t="shared" si="36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7"/>
        <v>Okay</v>
      </c>
      <c r="AA28" s="14"/>
      <c r="AB28" s="31">
        <f t="shared" si="37"/>
        <v>0</v>
      </c>
      <c r="AC28" s="32">
        <f t="shared" si="38"/>
        <v>17</v>
      </c>
      <c r="AD28" s="31" t="str">
        <f t="shared" si="39"/>
        <v>1</v>
      </c>
      <c r="AE28" s="31" t="str">
        <f t="shared" si="40"/>
        <v>1</v>
      </c>
      <c r="AF28" s="31" t="str">
        <f t="shared" si="41"/>
        <v>1</v>
      </c>
      <c r="AG28" s="31">
        <f t="shared" si="42"/>
        <v>3</v>
      </c>
      <c r="AI28" s="31" t="str">
        <f t="shared" si="43"/>
        <v xml:space="preserve"> </v>
      </c>
      <c r="AJ28" s="31">
        <f t="shared" si="9"/>
        <v>1</v>
      </c>
    </row>
    <row r="29" spans="2:36" ht="16.5" customHeight="1" x14ac:dyDescent="0.2">
      <c r="B29" s="35" t="s">
        <v>3</v>
      </c>
      <c r="C29" s="229">
        <f t="shared" si="44"/>
        <v>46219</v>
      </c>
      <c r="D29" s="17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3"/>
        <v>0.5</v>
      </c>
      <c r="L29" s="16">
        <f t="shared" si="19"/>
        <v>7.5</v>
      </c>
      <c r="M29" s="16" t="str">
        <f t="shared" si="34"/>
        <v>-</v>
      </c>
      <c r="N29" s="16" t="str">
        <f t="shared" si="35"/>
        <v>-</v>
      </c>
      <c r="O29" s="157">
        <f>Voreingabe!$I$11</f>
        <v>7.5</v>
      </c>
      <c r="P29" s="151">
        <f t="shared" si="45"/>
        <v>0</v>
      </c>
      <c r="Q29" s="151" t="str">
        <f t="shared" si="36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7"/>
        <v>Okay</v>
      </c>
      <c r="AA29" s="14"/>
      <c r="AB29" s="31">
        <f t="shared" si="37"/>
        <v>0</v>
      </c>
      <c r="AC29" s="32">
        <f t="shared" si="38"/>
        <v>17</v>
      </c>
      <c r="AD29" s="31" t="str">
        <f t="shared" si="39"/>
        <v>1</v>
      </c>
      <c r="AE29" s="31" t="str">
        <f t="shared" si="40"/>
        <v>1</v>
      </c>
      <c r="AF29" s="31" t="str">
        <f t="shared" si="41"/>
        <v>1</v>
      </c>
      <c r="AG29" s="31">
        <f t="shared" si="42"/>
        <v>3</v>
      </c>
      <c r="AI29" s="31" t="str">
        <f t="shared" si="43"/>
        <v xml:space="preserve"> </v>
      </c>
      <c r="AJ29" s="31">
        <f t="shared" si="9"/>
        <v>1</v>
      </c>
    </row>
    <row r="30" spans="2:36" ht="16.5" customHeight="1" x14ac:dyDescent="0.2">
      <c r="B30" s="35" t="s">
        <v>5</v>
      </c>
      <c r="C30" s="229">
        <f t="shared" si="44"/>
        <v>46220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3"/>
        <v>0.5</v>
      </c>
      <c r="L30" s="16">
        <f t="shared" si="19"/>
        <v>6.5</v>
      </c>
      <c r="M30" s="16" t="str">
        <f t="shared" si="34"/>
        <v>-</v>
      </c>
      <c r="N30" s="16" t="str">
        <f t="shared" si="35"/>
        <v>-</v>
      </c>
      <c r="O30" s="157">
        <f>Voreingabe!$I$12</f>
        <v>6.5</v>
      </c>
      <c r="P30" s="151">
        <f t="shared" si="45"/>
        <v>0</v>
      </c>
      <c r="Q30" s="151" t="str">
        <f t="shared" si="36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7"/>
        <v>Okay</v>
      </c>
      <c r="AA30" s="14"/>
      <c r="AB30" s="31">
        <f t="shared" si="37"/>
        <v>0</v>
      </c>
      <c r="AC30" s="32">
        <f t="shared" si="38"/>
        <v>16</v>
      </c>
      <c r="AD30" s="31" t="str">
        <f t="shared" si="39"/>
        <v>1</v>
      </c>
      <c r="AE30" s="31" t="str">
        <f t="shared" si="40"/>
        <v>1</v>
      </c>
      <c r="AF30" s="31" t="str">
        <f t="shared" si="41"/>
        <v>1</v>
      </c>
      <c r="AG30" s="31">
        <f t="shared" si="42"/>
        <v>3</v>
      </c>
      <c r="AI30" s="31" t="str">
        <f t="shared" si="43"/>
        <v xml:space="preserve"> </v>
      </c>
      <c r="AJ30" s="31">
        <f t="shared" si="9"/>
        <v>1</v>
      </c>
    </row>
    <row r="31" spans="2:36" ht="16.5" customHeight="1" x14ac:dyDescent="0.2">
      <c r="B31" s="36" t="s">
        <v>6</v>
      </c>
      <c r="C31" s="229">
        <f t="shared" si="44"/>
        <v>46221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3"/>
        <v>0</v>
      </c>
      <c r="L31" s="16">
        <f t="shared" si="19"/>
        <v>0</v>
      </c>
      <c r="M31" s="16" t="str">
        <f t="shared" si="34"/>
        <v>-</v>
      </c>
      <c r="N31" s="16" t="str">
        <f t="shared" si="35"/>
        <v>-</v>
      </c>
      <c r="O31" s="157">
        <f>Voreingabe!$I$13</f>
        <v>0</v>
      </c>
      <c r="P31" s="151">
        <f t="shared" si="45"/>
        <v>0</v>
      </c>
      <c r="Q31" s="151" t="str">
        <f t="shared" si="36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7"/>
        <v>Okay</v>
      </c>
      <c r="AA31" s="14"/>
      <c r="AB31" s="31">
        <f t="shared" si="37"/>
        <v>0</v>
      </c>
      <c r="AC31" s="32">
        <f t="shared" si="38"/>
        <v>0</v>
      </c>
      <c r="AD31" s="31" t="str">
        <f t="shared" si="39"/>
        <v>2</v>
      </c>
      <c r="AE31" s="31" t="str">
        <f t="shared" si="40"/>
        <v>1</v>
      </c>
      <c r="AF31" s="31" t="str">
        <f t="shared" si="41"/>
        <v>1</v>
      </c>
      <c r="AG31" s="31">
        <f t="shared" si="42"/>
        <v>4</v>
      </c>
      <c r="AI31" s="31" t="str">
        <f t="shared" si="43"/>
        <v xml:space="preserve"> </v>
      </c>
      <c r="AJ31" s="31" t="str">
        <f t="shared" si="9"/>
        <v xml:space="preserve"> </v>
      </c>
    </row>
    <row r="32" spans="2:36" ht="16.5" customHeight="1" thickBot="1" x14ac:dyDescent="0.25">
      <c r="B32" s="29" t="s">
        <v>7</v>
      </c>
      <c r="C32" s="231">
        <f t="shared" si="44"/>
        <v>46222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3"/>
        <v>0</v>
      </c>
      <c r="L32" s="16">
        <f t="shared" si="19"/>
        <v>0</v>
      </c>
      <c r="M32" s="16" t="str">
        <f t="shared" si="34"/>
        <v>-</v>
      </c>
      <c r="N32" s="16" t="str">
        <f t="shared" si="35"/>
        <v>-</v>
      </c>
      <c r="O32" s="157">
        <f>Voreingabe!$I$14</f>
        <v>0</v>
      </c>
      <c r="P32" s="151">
        <f t="shared" si="45"/>
        <v>0</v>
      </c>
      <c r="Q32" s="151" t="str">
        <f t="shared" si="36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7"/>
        <v>Okay</v>
      </c>
      <c r="AA32" s="14"/>
      <c r="AB32" s="31">
        <f t="shared" si="37"/>
        <v>0</v>
      </c>
      <c r="AC32" s="32">
        <f t="shared" si="38"/>
        <v>0</v>
      </c>
      <c r="AD32" s="31" t="str">
        <f t="shared" si="39"/>
        <v>2</v>
      </c>
      <c r="AE32" s="31" t="str">
        <f t="shared" si="40"/>
        <v>1</v>
      </c>
      <c r="AF32" s="31" t="str">
        <f t="shared" si="41"/>
        <v>1</v>
      </c>
      <c r="AG32" s="31">
        <f t="shared" si="42"/>
        <v>4</v>
      </c>
      <c r="AI32" s="31" t="s">
        <v>84</v>
      </c>
      <c r="AJ32" s="31" t="str">
        <f t="shared" si="9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6">SUM(R26:R32)</f>
        <v>0</v>
      </c>
      <c r="S33" s="161">
        <f t="shared" si="46"/>
        <v>0</v>
      </c>
      <c r="T33" s="161">
        <f t="shared" si="46"/>
        <v>0</v>
      </c>
      <c r="U33" s="161">
        <f t="shared" si="46"/>
        <v>0</v>
      </c>
      <c r="V33" s="161">
        <f t="shared" si="46"/>
        <v>0</v>
      </c>
      <c r="W33" s="161">
        <f t="shared" si="46"/>
        <v>0</v>
      </c>
      <c r="X33" s="161">
        <f t="shared" si="46"/>
        <v>0</v>
      </c>
      <c r="Y33" s="161">
        <f t="shared" si="46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46223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7">(G34-F34)+(I34-H34)</f>
        <v>0.5</v>
      </c>
      <c r="L34" s="16">
        <f t="shared" si="19"/>
        <v>8.5</v>
      </c>
      <c r="M34" s="16" t="str">
        <f t="shared" ref="M34:M40" si="48">IF(L34&gt;12,"§9 AZG! ","-")</f>
        <v>-</v>
      </c>
      <c r="N34" s="16" t="str">
        <f t="shared" si="35"/>
        <v>-</v>
      </c>
      <c r="O34" s="157">
        <f>Voreingabe!$I$8</f>
        <v>8.5</v>
      </c>
      <c r="P34" s="151">
        <f>L34-O34</f>
        <v>0</v>
      </c>
      <c r="Q34" s="151" t="str">
        <f t="shared" ref="Q34:Q40" si="49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50">P34-T34-V34-W34-X34-Y34-R34-U34-S34</f>
        <v>0</v>
      </c>
      <c r="AC34" s="32">
        <f t="shared" ref="AC34:AC40" si="51">IF(AND(J34&gt;=0.1,J34&lt;=12),J34+24,IF(J34&gt;=12,J34,0))</f>
        <v>18</v>
      </c>
      <c r="AD34" s="31" t="str">
        <f t="shared" ref="AD34:AD40" si="52">IF(E34&gt;6.99,"1","2")</f>
        <v>1</v>
      </c>
      <c r="AE34" s="31" t="str">
        <f t="shared" ref="AE34:AE40" si="53">IF(AC34&lt;18.99,"1","2")</f>
        <v>1</v>
      </c>
      <c r="AF34" s="31" t="str">
        <f t="shared" ref="AF34:AF40" si="54">IF(AC34&gt;22,"2","1")</f>
        <v>1</v>
      </c>
      <c r="AG34" s="31">
        <f t="shared" ref="AG34:AG40" si="55">AD34+AE34+AF34</f>
        <v>3</v>
      </c>
      <c r="AI34" s="31" t="str">
        <f t="shared" ref="AI34:AI39" si="56">IF(D34="U",1," ")</f>
        <v xml:space="preserve"> </v>
      </c>
      <c r="AJ34" s="31">
        <f t="shared" si="9"/>
        <v>1</v>
      </c>
    </row>
    <row r="35" spans="2:36" ht="16.5" customHeight="1" x14ac:dyDescent="0.2">
      <c r="B35" s="35" t="s">
        <v>4</v>
      </c>
      <c r="C35" s="229">
        <f t="shared" ref="C35:C40" si="57">C34+1</f>
        <v>46224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7"/>
        <v>0.5</v>
      </c>
      <c r="L35" s="16">
        <f t="shared" si="19"/>
        <v>8.5</v>
      </c>
      <c r="M35" s="16" t="str">
        <f t="shared" si="48"/>
        <v>-</v>
      </c>
      <c r="N35" s="16" t="str">
        <f t="shared" si="35"/>
        <v>-</v>
      </c>
      <c r="O35" s="157">
        <f>Voreingabe!$I$9</f>
        <v>8.5</v>
      </c>
      <c r="P35" s="151">
        <f t="shared" ref="P35:P40" si="58">L35-O35</f>
        <v>0</v>
      </c>
      <c r="Q35" s="151" t="str">
        <f t="shared" si="49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7"/>
        <v>Okay</v>
      </c>
      <c r="AA35" s="14"/>
      <c r="AB35" s="31">
        <f t="shared" si="50"/>
        <v>0</v>
      </c>
      <c r="AC35" s="32">
        <f t="shared" si="51"/>
        <v>18</v>
      </c>
      <c r="AD35" s="31" t="str">
        <f t="shared" si="52"/>
        <v>1</v>
      </c>
      <c r="AE35" s="31" t="str">
        <f t="shared" si="53"/>
        <v>1</v>
      </c>
      <c r="AF35" s="31" t="str">
        <f t="shared" si="54"/>
        <v>1</v>
      </c>
      <c r="AG35" s="31">
        <f t="shared" si="55"/>
        <v>3</v>
      </c>
      <c r="AI35" s="31" t="str">
        <f t="shared" si="56"/>
        <v xml:space="preserve"> </v>
      </c>
      <c r="AJ35" s="31">
        <f t="shared" si="9"/>
        <v>1</v>
      </c>
    </row>
    <row r="36" spans="2:36" ht="16.5" customHeight="1" x14ac:dyDescent="0.2">
      <c r="B36" s="35" t="s">
        <v>2</v>
      </c>
      <c r="C36" s="229">
        <f t="shared" si="57"/>
        <v>46225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7"/>
        <v>0.5</v>
      </c>
      <c r="L36" s="16">
        <f t="shared" si="19"/>
        <v>7.5</v>
      </c>
      <c r="M36" s="16" t="str">
        <f t="shared" si="48"/>
        <v>-</v>
      </c>
      <c r="N36" s="16" t="str">
        <f t="shared" si="35"/>
        <v>-</v>
      </c>
      <c r="O36" s="157">
        <f>Voreingabe!$I$10</f>
        <v>7.5</v>
      </c>
      <c r="P36" s="151">
        <f t="shared" si="58"/>
        <v>0</v>
      </c>
      <c r="Q36" s="151" t="str">
        <f t="shared" si="49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7"/>
        <v>Okay</v>
      </c>
      <c r="AA36" s="14"/>
      <c r="AB36" s="31">
        <f t="shared" si="50"/>
        <v>0</v>
      </c>
      <c r="AC36" s="32">
        <f t="shared" si="51"/>
        <v>17</v>
      </c>
      <c r="AD36" s="31" t="str">
        <f t="shared" si="52"/>
        <v>1</v>
      </c>
      <c r="AE36" s="31" t="str">
        <f t="shared" si="53"/>
        <v>1</v>
      </c>
      <c r="AF36" s="31" t="str">
        <f t="shared" si="54"/>
        <v>1</v>
      </c>
      <c r="AG36" s="31">
        <f t="shared" si="55"/>
        <v>3</v>
      </c>
      <c r="AI36" s="31" t="str">
        <f t="shared" si="56"/>
        <v xml:space="preserve"> </v>
      </c>
      <c r="AJ36" s="31">
        <f t="shared" si="9"/>
        <v>1</v>
      </c>
    </row>
    <row r="37" spans="2:36" ht="16.5" customHeight="1" x14ac:dyDescent="0.2">
      <c r="B37" s="35" t="s">
        <v>3</v>
      </c>
      <c r="C37" s="229">
        <f t="shared" si="57"/>
        <v>46226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7"/>
        <v>0.5</v>
      </c>
      <c r="L37" s="16">
        <f t="shared" si="19"/>
        <v>7.5</v>
      </c>
      <c r="M37" s="16" t="str">
        <f t="shared" si="48"/>
        <v>-</v>
      </c>
      <c r="N37" s="16" t="str">
        <f t="shared" si="35"/>
        <v>-</v>
      </c>
      <c r="O37" s="157">
        <f>Voreingabe!$I$11</f>
        <v>7.5</v>
      </c>
      <c r="P37" s="151">
        <f t="shared" si="58"/>
        <v>0</v>
      </c>
      <c r="Q37" s="151" t="str">
        <f t="shared" si="49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7"/>
        <v>Okay</v>
      </c>
      <c r="AA37" s="14"/>
      <c r="AB37" s="31">
        <f t="shared" si="50"/>
        <v>0</v>
      </c>
      <c r="AC37" s="32">
        <f t="shared" si="51"/>
        <v>17</v>
      </c>
      <c r="AD37" s="31" t="str">
        <f t="shared" si="52"/>
        <v>1</v>
      </c>
      <c r="AE37" s="31" t="str">
        <f t="shared" si="53"/>
        <v>1</v>
      </c>
      <c r="AF37" s="31" t="str">
        <f t="shared" si="54"/>
        <v>1</v>
      </c>
      <c r="AG37" s="31">
        <f t="shared" si="55"/>
        <v>3</v>
      </c>
      <c r="AI37" s="31" t="str">
        <f t="shared" si="56"/>
        <v xml:space="preserve"> </v>
      </c>
      <c r="AJ37" s="31">
        <f t="shared" si="9"/>
        <v>1</v>
      </c>
    </row>
    <row r="38" spans="2:36" ht="16.5" customHeight="1" x14ac:dyDescent="0.2">
      <c r="B38" s="35" t="s">
        <v>5</v>
      </c>
      <c r="C38" s="229">
        <f t="shared" si="57"/>
        <v>46227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7"/>
        <v>0.5</v>
      </c>
      <c r="L38" s="16">
        <f t="shared" si="19"/>
        <v>6.5</v>
      </c>
      <c r="M38" s="16" t="str">
        <f t="shared" si="48"/>
        <v>-</v>
      </c>
      <c r="N38" s="16" t="str">
        <f t="shared" si="35"/>
        <v>-</v>
      </c>
      <c r="O38" s="157">
        <f>Voreingabe!$I$12</f>
        <v>6.5</v>
      </c>
      <c r="P38" s="151">
        <f t="shared" si="58"/>
        <v>0</v>
      </c>
      <c r="Q38" s="151" t="str">
        <f t="shared" si="49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7"/>
        <v>Okay</v>
      </c>
      <c r="AA38" s="14"/>
      <c r="AB38" s="31">
        <f t="shared" si="50"/>
        <v>0</v>
      </c>
      <c r="AC38" s="32">
        <f t="shared" si="51"/>
        <v>16</v>
      </c>
      <c r="AD38" s="31" t="str">
        <f t="shared" si="52"/>
        <v>1</v>
      </c>
      <c r="AE38" s="31" t="str">
        <f t="shared" si="53"/>
        <v>1</v>
      </c>
      <c r="AF38" s="31" t="str">
        <f t="shared" si="54"/>
        <v>1</v>
      </c>
      <c r="AG38" s="31">
        <f t="shared" si="55"/>
        <v>3</v>
      </c>
      <c r="AI38" s="31" t="str">
        <f t="shared" si="56"/>
        <v xml:space="preserve"> </v>
      </c>
      <c r="AJ38" s="31">
        <f t="shared" si="9"/>
        <v>1</v>
      </c>
    </row>
    <row r="39" spans="2:36" ht="16.5" customHeight="1" x14ac:dyDescent="0.2">
      <c r="B39" s="36" t="s">
        <v>6</v>
      </c>
      <c r="C39" s="229">
        <f t="shared" si="57"/>
        <v>46228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7"/>
        <v>0</v>
      </c>
      <c r="L39" s="16">
        <f t="shared" si="19"/>
        <v>0</v>
      </c>
      <c r="M39" s="16" t="str">
        <f t="shared" si="48"/>
        <v>-</v>
      </c>
      <c r="N39" s="16" t="str">
        <f t="shared" si="35"/>
        <v>-</v>
      </c>
      <c r="O39" s="157">
        <f>Voreingabe!$I$13</f>
        <v>0</v>
      </c>
      <c r="P39" s="151">
        <f t="shared" si="58"/>
        <v>0</v>
      </c>
      <c r="Q39" s="151" t="str">
        <f t="shared" si="49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7"/>
        <v>Okay</v>
      </c>
      <c r="AA39" s="14"/>
      <c r="AB39" s="31">
        <f t="shared" si="50"/>
        <v>0</v>
      </c>
      <c r="AC39" s="32">
        <f t="shared" si="51"/>
        <v>0</v>
      </c>
      <c r="AD39" s="31" t="str">
        <f t="shared" si="52"/>
        <v>2</v>
      </c>
      <c r="AE39" s="31" t="str">
        <f t="shared" si="53"/>
        <v>1</v>
      </c>
      <c r="AF39" s="31" t="str">
        <f t="shared" si="54"/>
        <v>1</v>
      </c>
      <c r="AG39" s="31">
        <f t="shared" si="55"/>
        <v>4</v>
      </c>
      <c r="AI39" s="31" t="str">
        <f t="shared" si="56"/>
        <v xml:space="preserve"> </v>
      </c>
      <c r="AJ39" s="31" t="str">
        <f t="shared" si="9"/>
        <v xml:space="preserve"> </v>
      </c>
    </row>
    <row r="40" spans="2:36" ht="16.5" customHeight="1" thickBot="1" x14ac:dyDescent="0.25">
      <c r="B40" s="29" t="s">
        <v>7</v>
      </c>
      <c r="C40" s="231">
        <f t="shared" si="57"/>
        <v>46229</v>
      </c>
      <c r="D40" s="20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7"/>
        <v>0</v>
      </c>
      <c r="L40" s="16">
        <f t="shared" si="19"/>
        <v>0</v>
      </c>
      <c r="M40" s="16" t="str">
        <f t="shared" si="48"/>
        <v>-</v>
      </c>
      <c r="N40" s="16" t="str">
        <f t="shared" si="35"/>
        <v>-</v>
      </c>
      <c r="O40" s="157">
        <f>Voreingabe!$I$14</f>
        <v>0</v>
      </c>
      <c r="P40" s="151">
        <f t="shared" si="58"/>
        <v>0</v>
      </c>
      <c r="Q40" s="151" t="str">
        <f t="shared" si="49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7"/>
        <v>Okay</v>
      </c>
      <c r="AA40" s="14"/>
      <c r="AB40" s="31">
        <f t="shared" si="50"/>
        <v>0</v>
      </c>
      <c r="AC40" s="32">
        <f t="shared" si="51"/>
        <v>0</v>
      </c>
      <c r="AD40" s="31" t="str">
        <f t="shared" si="52"/>
        <v>2</v>
      </c>
      <c r="AE40" s="31" t="str">
        <f t="shared" si="53"/>
        <v>1</v>
      </c>
      <c r="AF40" s="31" t="str">
        <f t="shared" si="54"/>
        <v>1</v>
      </c>
      <c r="AG40" s="31">
        <f t="shared" si="55"/>
        <v>4</v>
      </c>
      <c r="AI40" s="31" t="s">
        <v>84</v>
      </c>
      <c r="AJ40" s="31" t="str">
        <f t="shared" si="9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>L41-O41</f>
        <v>0</v>
      </c>
      <c r="Q41" s="160"/>
      <c r="R41" s="161">
        <f t="shared" ref="R41:Y41" si="59">SUM(R34:R40)</f>
        <v>0</v>
      </c>
      <c r="S41" s="161">
        <f t="shared" si="59"/>
        <v>0</v>
      </c>
      <c r="T41" s="161">
        <f t="shared" si="59"/>
        <v>0</v>
      </c>
      <c r="U41" s="161">
        <f t="shared" si="59"/>
        <v>0</v>
      </c>
      <c r="V41" s="161">
        <f t="shared" si="59"/>
        <v>0</v>
      </c>
      <c r="W41" s="161">
        <f t="shared" si="59"/>
        <v>0</v>
      </c>
      <c r="X41" s="161">
        <f t="shared" si="59"/>
        <v>0</v>
      </c>
      <c r="Y41" s="161">
        <f t="shared" si="59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39">
        <f>C40+1</f>
        <v>46230</v>
      </c>
      <c r="D42" s="27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>(G42-F42)+(I42-H42)</f>
        <v>0.5</v>
      </c>
      <c r="L42" s="16">
        <f t="shared" si="19"/>
        <v>8.5</v>
      </c>
      <c r="M42" s="16" t="str">
        <f t="shared" ref="M42:M46" si="60">IF(L42&gt;12,"§9 AZG! ","-")</f>
        <v>-</v>
      </c>
      <c r="N42" s="16" t="str">
        <f t="shared" si="35"/>
        <v>-</v>
      </c>
      <c r="O42" s="157">
        <f>Voreingabe!$I$8</f>
        <v>8.5</v>
      </c>
      <c r="P42" s="151">
        <f t="shared" ref="P42:P49" si="61">L42-O42</f>
        <v>0</v>
      </c>
      <c r="Q42" s="151" t="str">
        <f t="shared" ref="Q42:Q44" si="62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3">P42-T42-V42-W42-X42-Y42-R42-U42-S42</f>
        <v>0</v>
      </c>
      <c r="AC42" s="32">
        <f t="shared" ref="AC42:AC48" si="64">IF(AND(J42&gt;=0.1,J42&lt;=12),J42+24,IF(J42&gt;=12,J42,0))</f>
        <v>18</v>
      </c>
      <c r="AD42" s="31" t="str">
        <f t="shared" ref="AD42:AD48" si="65">IF(E42&gt;6.99,"1","2")</f>
        <v>1</v>
      </c>
      <c r="AE42" s="31" t="str">
        <f t="shared" ref="AE42:AE48" si="66">IF(AC42&lt;18.99,"1","2")</f>
        <v>1</v>
      </c>
      <c r="AF42" s="31" t="str">
        <f t="shared" ref="AF42:AF48" si="67">IF(AC42&gt;22,"2","1")</f>
        <v>1</v>
      </c>
      <c r="AG42" s="31">
        <f t="shared" ref="AG42:AG48" si="68">AD42+AE42+AF42</f>
        <v>3</v>
      </c>
      <c r="AI42" s="31" t="str">
        <f t="shared" ref="AI42:AI47" si="69">IF(D42="U",1," ")</f>
        <v xml:space="preserve"> </v>
      </c>
      <c r="AJ42" s="31">
        <f t="shared" si="9"/>
        <v>1</v>
      </c>
    </row>
    <row r="43" spans="2:36" ht="16.5" customHeight="1" x14ac:dyDescent="0.2">
      <c r="B43" s="35" t="s">
        <v>4</v>
      </c>
      <c r="C43" s="229">
        <f>C42+1</f>
        <v>46231</v>
      </c>
      <c r="D43" s="17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>(G43-F43)+(I43-H43)</f>
        <v>0.5</v>
      </c>
      <c r="L43" s="16">
        <f t="shared" si="19"/>
        <v>8.5</v>
      </c>
      <c r="M43" s="16" t="str">
        <f t="shared" si="60"/>
        <v>-</v>
      </c>
      <c r="N43" s="16" t="str">
        <f t="shared" si="35"/>
        <v>-</v>
      </c>
      <c r="O43" s="157">
        <f>Voreingabe!$I$9</f>
        <v>8.5</v>
      </c>
      <c r="P43" s="151">
        <f t="shared" si="61"/>
        <v>0</v>
      </c>
      <c r="Q43" s="151" t="str">
        <f t="shared" si="62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7"/>
        <v>Okay</v>
      </c>
      <c r="AA43" s="14"/>
      <c r="AB43" s="31">
        <f t="shared" si="63"/>
        <v>0</v>
      </c>
      <c r="AC43" s="32">
        <f t="shared" si="64"/>
        <v>18</v>
      </c>
      <c r="AD43" s="31" t="str">
        <f t="shared" si="65"/>
        <v>1</v>
      </c>
      <c r="AE43" s="31" t="str">
        <f t="shared" si="66"/>
        <v>1</v>
      </c>
      <c r="AF43" s="31" t="str">
        <f t="shared" si="67"/>
        <v>1</v>
      </c>
      <c r="AG43" s="31">
        <f t="shared" si="68"/>
        <v>3</v>
      </c>
      <c r="AI43" s="31" t="str">
        <f t="shared" si="69"/>
        <v xml:space="preserve"> </v>
      </c>
      <c r="AJ43" s="31">
        <f t="shared" si="9"/>
        <v>1</v>
      </c>
    </row>
    <row r="44" spans="2:36" ht="16.5" customHeight="1" x14ac:dyDescent="0.2">
      <c r="B44" s="35" t="s">
        <v>2</v>
      </c>
      <c r="C44" s="229">
        <f>C43+1</f>
        <v>46232</v>
      </c>
      <c r="D44" s="17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>(G44-F44)+(I44-H44)</f>
        <v>0.5</v>
      </c>
      <c r="L44" s="16">
        <f t="shared" si="19"/>
        <v>7.5</v>
      </c>
      <c r="M44" s="16" t="str">
        <f t="shared" si="60"/>
        <v>-</v>
      </c>
      <c r="N44" s="16" t="str">
        <f t="shared" si="35"/>
        <v>-</v>
      </c>
      <c r="O44" s="157">
        <f>Voreingabe!$I$10</f>
        <v>7.5</v>
      </c>
      <c r="P44" s="151">
        <f t="shared" si="61"/>
        <v>0</v>
      </c>
      <c r="Q44" s="151" t="str">
        <f t="shared" si="62"/>
        <v>-</v>
      </c>
      <c r="R44" s="153"/>
      <c r="S44" s="180"/>
      <c r="T44" s="154"/>
      <c r="U44" s="154"/>
      <c r="V44" s="154"/>
      <c r="W44" s="154"/>
      <c r="X44" s="155"/>
      <c r="Y44" s="155"/>
      <c r="Z44" s="156" t="str">
        <f t="shared" si="7"/>
        <v>Okay</v>
      </c>
      <c r="AA44" s="14"/>
      <c r="AB44" s="31">
        <f t="shared" si="63"/>
        <v>0</v>
      </c>
      <c r="AC44" s="32">
        <f t="shared" si="64"/>
        <v>17</v>
      </c>
      <c r="AD44" s="31" t="str">
        <f t="shared" si="65"/>
        <v>1</v>
      </c>
      <c r="AE44" s="31" t="str">
        <f t="shared" si="66"/>
        <v>1</v>
      </c>
      <c r="AF44" s="31" t="str">
        <f t="shared" si="67"/>
        <v>1</v>
      </c>
      <c r="AG44" s="31">
        <f t="shared" si="68"/>
        <v>3</v>
      </c>
      <c r="AI44" s="31" t="str">
        <f t="shared" si="69"/>
        <v xml:space="preserve"> </v>
      </c>
      <c r="AJ44" s="31">
        <f t="shared" si="9"/>
        <v>1</v>
      </c>
    </row>
    <row r="45" spans="2:36" ht="16.5" customHeight="1" x14ac:dyDescent="0.2">
      <c r="B45" s="35" t="s">
        <v>3</v>
      </c>
      <c r="C45" s="229">
        <f t="shared" ref="C45:C46" si="70">C44+1</f>
        <v>46233</v>
      </c>
      <c r="D45" s="17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ref="K45:K46" si="71">(G45-F45)+(I45-H45)</f>
        <v>0.5</v>
      </c>
      <c r="L45" s="16">
        <f t="shared" ref="L45:L46" si="72">+IF((J45-E45-K45)&gt;=0,(J45-E45-K45),(J45-(E45-24)-K45))</f>
        <v>7.5</v>
      </c>
      <c r="M45" s="16" t="str">
        <f t="shared" si="60"/>
        <v>-</v>
      </c>
      <c r="N45" s="16" t="str">
        <f t="shared" ref="N45:N46" si="73">IF(L45&gt;6,IF(K45&lt;0.5,"Pause!","-"),"-")</f>
        <v>-</v>
      </c>
      <c r="O45" s="157">
        <f>Voreingabe!$I$11</f>
        <v>7.5</v>
      </c>
      <c r="P45" s="151">
        <f t="shared" si="61"/>
        <v>0</v>
      </c>
      <c r="Q45" s="151"/>
      <c r="R45" s="153"/>
      <c r="S45" s="180"/>
      <c r="T45" s="154"/>
      <c r="U45" s="154"/>
      <c r="V45" s="154"/>
      <c r="W45" s="154"/>
      <c r="X45" s="155"/>
      <c r="Y45" s="155"/>
      <c r="Z45" s="156" t="str">
        <f>IF(AB45=0,"Okay","Fehler")</f>
        <v>Okay</v>
      </c>
      <c r="AA45" s="14"/>
      <c r="AB45" s="31">
        <f t="shared" si="63"/>
        <v>0</v>
      </c>
      <c r="AC45" s="32">
        <f t="shared" si="64"/>
        <v>17</v>
      </c>
      <c r="AD45" s="31" t="str">
        <f t="shared" si="65"/>
        <v>1</v>
      </c>
      <c r="AE45" s="31" t="str">
        <f t="shared" si="66"/>
        <v>1</v>
      </c>
      <c r="AF45" s="31" t="str">
        <f t="shared" si="67"/>
        <v>1</v>
      </c>
      <c r="AG45" s="31">
        <f t="shared" si="68"/>
        <v>3</v>
      </c>
      <c r="AI45" s="31" t="str">
        <f t="shared" si="69"/>
        <v xml:space="preserve"> </v>
      </c>
      <c r="AJ45" s="31">
        <f>IF(L45&gt;0.5,1," ")</f>
        <v>1</v>
      </c>
    </row>
    <row r="46" spans="2:36" ht="16.5" customHeight="1" x14ac:dyDescent="0.2">
      <c r="B46" s="35" t="s">
        <v>5</v>
      </c>
      <c r="C46" s="229">
        <f t="shared" si="70"/>
        <v>46234</v>
      </c>
      <c r="D46" s="17"/>
      <c r="E46" s="44">
        <f>Voreingabe!$C$12</f>
        <v>9</v>
      </c>
      <c r="F46" s="44">
        <f>Voreingabe!$E$12</f>
        <v>12</v>
      </c>
      <c r="G46" s="44">
        <f>Voreingabe!$F$12</f>
        <v>12.5</v>
      </c>
      <c r="H46" s="44">
        <f>Voreingabe!$G$12</f>
        <v>0</v>
      </c>
      <c r="I46" s="44">
        <f>Voreingabe!$H$12</f>
        <v>0</v>
      </c>
      <c r="J46" s="44">
        <f>Voreingabe!$D$12</f>
        <v>16</v>
      </c>
      <c r="K46" s="115">
        <f t="shared" si="71"/>
        <v>0.5</v>
      </c>
      <c r="L46" s="16">
        <f t="shared" si="72"/>
        <v>6.5</v>
      </c>
      <c r="M46" s="16" t="str">
        <f t="shared" si="60"/>
        <v>-</v>
      </c>
      <c r="N46" s="16" t="str">
        <f t="shared" si="73"/>
        <v>-</v>
      </c>
      <c r="O46" s="157">
        <f>Voreingabe!$I$12</f>
        <v>6.5</v>
      </c>
      <c r="P46" s="151">
        <f t="shared" si="61"/>
        <v>0</v>
      </c>
      <c r="Q46" s="151" t="str">
        <f t="shared" ref="Q46" si="74">IF(AND((J46-19)&gt;2.99,(J46-E46)&gt;3,J46&gt;19),"JA","-")</f>
        <v>-</v>
      </c>
      <c r="R46" s="153"/>
      <c r="S46" s="180"/>
      <c r="T46" s="154"/>
      <c r="U46" s="154"/>
      <c r="V46" s="154"/>
      <c r="W46" s="154"/>
      <c r="X46" s="155"/>
      <c r="Y46" s="155"/>
      <c r="Z46" s="156" t="str">
        <f>IF(AB46=0,"Okay","Fehler")</f>
        <v>Okay</v>
      </c>
      <c r="AA46" s="14"/>
      <c r="AB46" s="31">
        <f t="shared" si="63"/>
        <v>0</v>
      </c>
      <c r="AC46" s="32">
        <f t="shared" si="64"/>
        <v>16</v>
      </c>
      <c r="AD46" s="31" t="str">
        <f t="shared" si="65"/>
        <v>1</v>
      </c>
      <c r="AE46" s="31" t="str">
        <f t="shared" si="66"/>
        <v>1</v>
      </c>
      <c r="AF46" s="31" t="str">
        <f t="shared" si="67"/>
        <v>1</v>
      </c>
      <c r="AG46" s="31">
        <f t="shared" si="68"/>
        <v>3</v>
      </c>
      <c r="AI46" s="31" t="str">
        <f t="shared" si="69"/>
        <v xml:space="preserve"> </v>
      </c>
      <c r="AJ46" s="31">
        <f t="shared" si="9"/>
        <v>1</v>
      </c>
    </row>
    <row r="47" spans="2:36" ht="16.5" customHeight="1" x14ac:dyDescent="0.2">
      <c r="B47" s="36" t="s">
        <v>6</v>
      </c>
      <c r="C47" s="229"/>
      <c r="D47" s="17"/>
      <c r="E47" s="44"/>
      <c r="F47" s="44"/>
      <c r="G47" s="44"/>
      <c r="H47" s="44"/>
      <c r="I47" s="44"/>
      <c r="J47" s="44"/>
      <c r="K47" s="115"/>
      <c r="L47" s="16"/>
      <c r="M47" s="16"/>
      <c r="N47" s="16"/>
      <c r="O47" s="157"/>
      <c r="P47" s="151"/>
      <c r="Q47" s="151"/>
      <c r="R47" s="153"/>
      <c r="S47" s="180"/>
      <c r="T47" s="154"/>
      <c r="U47" s="154"/>
      <c r="V47" s="154"/>
      <c r="W47" s="154"/>
      <c r="X47" s="155"/>
      <c r="Y47" s="155"/>
      <c r="Z47" s="156" t="str">
        <f t="shared" ref="Z47" si="75">IF(AB47=0,"Okay","Fehler")</f>
        <v>Okay</v>
      </c>
      <c r="AA47" s="14"/>
      <c r="AB47" s="31">
        <f t="shared" si="63"/>
        <v>0</v>
      </c>
      <c r="AC47" s="32">
        <f t="shared" si="64"/>
        <v>0</v>
      </c>
      <c r="AD47" s="31" t="str">
        <f t="shared" si="65"/>
        <v>2</v>
      </c>
      <c r="AE47" s="31" t="str">
        <f t="shared" si="66"/>
        <v>1</v>
      </c>
      <c r="AF47" s="31" t="str">
        <f t="shared" si="67"/>
        <v>1</v>
      </c>
      <c r="AG47" s="31">
        <f t="shared" si="68"/>
        <v>4</v>
      </c>
      <c r="AI47" s="31" t="str">
        <f t="shared" si="69"/>
        <v xml:space="preserve"> </v>
      </c>
      <c r="AJ47" s="31" t="str">
        <f t="shared" si="9"/>
        <v xml:space="preserve"> </v>
      </c>
    </row>
    <row r="48" spans="2:36" ht="16.5" customHeight="1" thickBot="1" x14ac:dyDescent="0.25">
      <c r="B48" s="29" t="s">
        <v>7</v>
      </c>
      <c r="C48" s="231"/>
      <c r="D48" s="20"/>
      <c r="E48" s="44"/>
      <c r="F48" s="44"/>
      <c r="G48" s="44"/>
      <c r="H48" s="44"/>
      <c r="I48" s="44"/>
      <c r="J48" s="44"/>
      <c r="K48" s="115"/>
      <c r="L48" s="16"/>
      <c r="M48" s="16"/>
      <c r="N48" s="16"/>
      <c r="O48" s="157"/>
      <c r="P48" s="151"/>
      <c r="Q48" s="151"/>
      <c r="R48" s="153"/>
      <c r="S48" s="180"/>
      <c r="T48" s="154"/>
      <c r="U48" s="154"/>
      <c r="V48" s="154"/>
      <c r="W48" s="154"/>
      <c r="X48" s="155"/>
      <c r="Y48" s="155"/>
      <c r="Z48" s="156" t="str">
        <f t="shared" si="7"/>
        <v>Okay</v>
      </c>
      <c r="AA48" s="14"/>
      <c r="AB48" s="31">
        <f t="shared" si="63"/>
        <v>0</v>
      </c>
      <c r="AC48" s="32">
        <f t="shared" si="64"/>
        <v>0</v>
      </c>
      <c r="AD48" s="31" t="str">
        <f t="shared" si="65"/>
        <v>2</v>
      </c>
      <c r="AE48" s="31" t="str">
        <f t="shared" si="66"/>
        <v>1</v>
      </c>
      <c r="AF48" s="31" t="str">
        <f t="shared" si="67"/>
        <v>1</v>
      </c>
      <c r="AG48" s="31">
        <f t="shared" si="68"/>
        <v>4</v>
      </c>
      <c r="AI48" s="31" t="s">
        <v>84</v>
      </c>
      <c r="AJ48" s="31" t="str">
        <f t="shared" si="9"/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2"/>
      <c r="L49" s="101">
        <f>SUM(L42:L48)</f>
        <v>38.5</v>
      </c>
      <c r="M49" s="16" t="str">
        <f>IF(L49&gt;60,"§9 AZG! ","-")</f>
        <v>-</v>
      </c>
      <c r="N49" s="97"/>
      <c r="O49" s="158">
        <f>SUM(O42:O48)</f>
        <v>38.5</v>
      </c>
      <c r="P49" s="159">
        <f t="shared" si="61"/>
        <v>0</v>
      </c>
      <c r="Q49" s="160"/>
      <c r="R49" s="161">
        <f t="shared" ref="R49:Y49" si="76">SUM(R42:R48)</f>
        <v>0</v>
      </c>
      <c r="S49" s="161">
        <f t="shared" si="76"/>
        <v>0</v>
      </c>
      <c r="T49" s="163">
        <f t="shared" si="76"/>
        <v>0</v>
      </c>
      <c r="U49" s="161">
        <f t="shared" si="76"/>
        <v>0</v>
      </c>
      <c r="V49" s="163">
        <f t="shared" si="76"/>
        <v>0</v>
      </c>
      <c r="W49" s="163">
        <f t="shared" si="76"/>
        <v>0</v>
      </c>
      <c r="X49" s="163">
        <f t="shared" si="76"/>
        <v>0</v>
      </c>
      <c r="Y49" s="163">
        <f t="shared" si="76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39"/>
      <c r="D50" s="27"/>
      <c r="E50" s="44"/>
      <c r="F50" s="44"/>
      <c r="G50" s="44"/>
      <c r="H50" s="44"/>
      <c r="I50" s="44"/>
      <c r="J50" s="44"/>
      <c r="K50" s="115"/>
      <c r="L50" s="16"/>
      <c r="M50" s="16"/>
      <c r="N50" s="16"/>
      <c r="O50" s="157"/>
      <c r="P50" s="151"/>
      <c r="Q50" s="151"/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77">P50-T50-V50-W50-X50-Y50-R50-U50-S50</f>
        <v>0</v>
      </c>
      <c r="AC50" s="32">
        <f t="shared" ref="AC50:AC56" si="78">IF(AND(J50&gt;=0.1,J50&lt;=12),J50+24,IF(J50&gt;=12,J50,0))</f>
        <v>0</v>
      </c>
      <c r="AD50" s="31" t="str">
        <f t="shared" ref="AD50:AD56" si="79">IF(E50&gt;6.99,"1","2")</f>
        <v>2</v>
      </c>
      <c r="AE50" s="31" t="str">
        <f t="shared" ref="AE50:AE56" si="80">IF(AC50&lt;18.99,"1","2")</f>
        <v>1</v>
      </c>
      <c r="AF50" s="31" t="str">
        <f t="shared" ref="AF50:AF56" si="81">IF(AC50&gt;22,"2","1")</f>
        <v>1</v>
      </c>
      <c r="AG50" s="31">
        <f t="shared" ref="AG50:AG56" si="82">AD50+AE50+AF50</f>
        <v>4</v>
      </c>
      <c r="AI50" s="31" t="str">
        <f t="shared" ref="AI50:AI55" si="83">IF(D50="U",1," ")</f>
        <v xml:space="preserve"> </v>
      </c>
      <c r="AJ50" s="31" t="str">
        <f t="shared" si="9"/>
        <v xml:space="preserve"> </v>
      </c>
    </row>
    <row r="51" spans="2:36" ht="16.5" customHeight="1" x14ac:dyDescent="0.2">
      <c r="B51" s="35" t="s">
        <v>4</v>
      </c>
      <c r="C51" s="229"/>
      <c r="D51" s="17"/>
      <c r="E51" s="44"/>
      <c r="F51" s="44"/>
      <c r="G51" s="44"/>
      <c r="H51" s="44"/>
      <c r="I51" s="44"/>
      <c r="J51" s="44"/>
      <c r="K51" s="115"/>
      <c r="L51" s="16"/>
      <c r="M51" s="16"/>
      <c r="N51" s="16"/>
      <c r="O51" s="157"/>
      <c r="P51" s="151"/>
      <c r="Q51" s="151"/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4">IF(AB51=0,"Okay","Fehler")</f>
        <v>Okay</v>
      </c>
      <c r="AA51" s="14"/>
      <c r="AB51" s="31">
        <f t="shared" si="77"/>
        <v>0</v>
      </c>
      <c r="AC51" s="32">
        <f t="shared" si="78"/>
        <v>0</v>
      </c>
      <c r="AD51" s="31" t="str">
        <f t="shared" si="79"/>
        <v>2</v>
      </c>
      <c r="AE51" s="31" t="str">
        <f t="shared" si="80"/>
        <v>1</v>
      </c>
      <c r="AF51" s="31" t="str">
        <f t="shared" si="81"/>
        <v>1</v>
      </c>
      <c r="AG51" s="31">
        <f t="shared" si="82"/>
        <v>4</v>
      </c>
      <c r="AI51" s="31" t="str">
        <f t="shared" si="83"/>
        <v xml:space="preserve"> </v>
      </c>
      <c r="AJ51" s="31" t="str">
        <f t="shared" si="9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1"/>
      <c r="R52" s="153"/>
      <c r="S52" s="180"/>
      <c r="T52" s="154"/>
      <c r="U52" s="154"/>
      <c r="V52" s="154"/>
      <c r="W52" s="154"/>
      <c r="X52" s="155"/>
      <c r="Y52" s="155"/>
      <c r="Z52" s="156" t="str">
        <f t="shared" si="84"/>
        <v>Okay</v>
      </c>
      <c r="AA52" s="14"/>
      <c r="AB52" s="31">
        <f t="shared" si="77"/>
        <v>0</v>
      </c>
      <c r="AC52" s="32">
        <f t="shared" si="78"/>
        <v>0</v>
      </c>
      <c r="AD52" s="31" t="str">
        <f t="shared" si="79"/>
        <v>2</v>
      </c>
      <c r="AE52" s="31" t="str">
        <f t="shared" si="80"/>
        <v>1</v>
      </c>
      <c r="AF52" s="31" t="str">
        <f t="shared" si="81"/>
        <v>1</v>
      </c>
      <c r="AG52" s="31">
        <f t="shared" si="82"/>
        <v>4</v>
      </c>
      <c r="AI52" s="31" t="str">
        <f t="shared" si="83"/>
        <v xml:space="preserve"> </v>
      </c>
      <c r="AJ52" s="31" t="str">
        <f t="shared" si="9"/>
        <v xml:space="preserve"> </v>
      </c>
    </row>
    <row r="53" spans="2:36" ht="16.5" customHeight="1" x14ac:dyDescent="0.2">
      <c r="B53" s="35" t="s">
        <v>3</v>
      </c>
      <c r="C53" s="229"/>
      <c r="D53" s="17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4"/>
        <v>Okay</v>
      </c>
      <c r="AA53" s="14"/>
      <c r="AB53" s="31">
        <f t="shared" si="77"/>
        <v>0</v>
      </c>
      <c r="AC53" s="32">
        <f t="shared" si="78"/>
        <v>0</v>
      </c>
      <c r="AD53" s="31" t="str">
        <f t="shared" si="79"/>
        <v>2</v>
      </c>
      <c r="AE53" s="31" t="str">
        <f t="shared" si="80"/>
        <v>1</v>
      </c>
      <c r="AF53" s="31" t="str">
        <f t="shared" si="81"/>
        <v>1</v>
      </c>
      <c r="AG53" s="31">
        <f t="shared" si="82"/>
        <v>4</v>
      </c>
      <c r="AI53" s="31" t="str">
        <f t="shared" si="83"/>
        <v xml:space="preserve"> </v>
      </c>
      <c r="AJ53" s="31" t="str">
        <f t="shared" si="9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4"/>
        <v>Okay</v>
      </c>
      <c r="AA54" s="14"/>
      <c r="AB54" s="31">
        <f t="shared" si="77"/>
        <v>0</v>
      </c>
      <c r="AC54" s="32">
        <f t="shared" si="78"/>
        <v>0</v>
      </c>
      <c r="AD54" s="31" t="str">
        <f t="shared" si="79"/>
        <v>2</v>
      </c>
      <c r="AE54" s="31" t="str">
        <f t="shared" si="80"/>
        <v>1</v>
      </c>
      <c r="AF54" s="31" t="str">
        <f t="shared" si="81"/>
        <v>1</v>
      </c>
      <c r="AG54" s="31">
        <f t="shared" si="82"/>
        <v>4</v>
      </c>
      <c r="AI54" s="31" t="str">
        <f t="shared" si="83"/>
        <v xml:space="preserve"> </v>
      </c>
      <c r="AJ54" s="31" t="str">
        <f t="shared" si="9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4"/>
        <v>Okay</v>
      </c>
      <c r="AA55" s="14"/>
      <c r="AB55" s="31">
        <f t="shared" si="77"/>
        <v>0</v>
      </c>
      <c r="AC55" s="32">
        <f t="shared" si="78"/>
        <v>0</v>
      </c>
      <c r="AD55" s="31" t="str">
        <f t="shared" si="79"/>
        <v>2</v>
      </c>
      <c r="AE55" s="31" t="str">
        <f t="shared" si="80"/>
        <v>1</v>
      </c>
      <c r="AF55" s="31" t="str">
        <f t="shared" si="81"/>
        <v>1</v>
      </c>
      <c r="AG55" s="31">
        <f t="shared" si="82"/>
        <v>4</v>
      </c>
      <c r="AI55" s="31" t="str">
        <f t="shared" si="83"/>
        <v xml:space="preserve"> </v>
      </c>
      <c r="AJ55" s="31" t="str">
        <f t="shared" si="9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4"/>
        <v>Okay</v>
      </c>
      <c r="AA56" s="14"/>
      <c r="AB56" s="31">
        <f t="shared" si="77"/>
        <v>0</v>
      </c>
      <c r="AC56" s="32">
        <f t="shared" si="78"/>
        <v>0</v>
      </c>
      <c r="AD56" s="31" t="str">
        <f t="shared" si="79"/>
        <v>2</v>
      </c>
      <c r="AE56" s="31" t="str">
        <f t="shared" si="80"/>
        <v>1</v>
      </c>
      <c r="AF56" s="31" t="str">
        <f t="shared" si="81"/>
        <v>1</v>
      </c>
      <c r="AG56" s="31">
        <f t="shared" si="82"/>
        <v>4</v>
      </c>
      <c r="AI56" s="31" t="s">
        <v>84</v>
      </c>
      <c r="AJ56" s="31" t="str">
        <f t="shared" si="9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2"/>
      <c r="L57" s="118">
        <f>SUM(L50:L56)</f>
        <v>0</v>
      </c>
      <c r="M57" s="16" t="str">
        <f>IF(L57&gt;60,"§9 AZG! ","-")</f>
        <v>-</v>
      </c>
      <c r="N57" s="16"/>
      <c r="O57" s="165">
        <f>SUM(O50:O56)</f>
        <v>0</v>
      </c>
      <c r="P57" s="166">
        <f>L57-O57</f>
        <v>0</v>
      </c>
      <c r="Q57" s="167"/>
      <c r="R57" s="161">
        <f t="shared" ref="R57:Y57" si="85">SUM(R50:R56)</f>
        <v>0</v>
      </c>
      <c r="S57" s="161">
        <f t="shared" si="85"/>
        <v>0</v>
      </c>
      <c r="T57" s="161">
        <f t="shared" si="85"/>
        <v>0</v>
      </c>
      <c r="U57" s="161">
        <f t="shared" si="85"/>
        <v>0</v>
      </c>
      <c r="V57" s="161">
        <f t="shared" si="85"/>
        <v>0</v>
      </c>
      <c r="W57" s="161">
        <f t="shared" si="85"/>
        <v>0</v>
      </c>
      <c r="X57" s="161">
        <f t="shared" si="85"/>
        <v>0</v>
      </c>
      <c r="Y57" s="161">
        <f t="shared" si="85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175.5</v>
      </c>
      <c r="M58" s="245" t="str">
        <f>IF((L58/D59)&gt;9.6,"Achtung: WHAZ","")</f>
        <v/>
      </c>
      <c r="N58" s="8"/>
      <c r="O58" s="119">
        <f>O17+O25+O33+O41+O49+O57</f>
        <v>175.5</v>
      </c>
      <c r="P58" s="123">
        <f>P17+P25+P33+P41+P49+P57</f>
        <v>0</v>
      </c>
      <c r="Q58" s="124"/>
      <c r="R58" s="121">
        <f t="shared" ref="R58:Y58" si="86">R17+R25+R33+R41+R49+R57+R9</f>
        <v>0</v>
      </c>
      <c r="S58" s="183">
        <f t="shared" si="86"/>
        <v>0</v>
      </c>
      <c r="T58" s="78">
        <f t="shared" si="86"/>
        <v>0</v>
      </c>
      <c r="U58" s="78">
        <f t="shared" si="86"/>
        <v>0</v>
      </c>
      <c r="V58" s="78">
        <f t="shared" si="86"/>
        <v>0</v>
      </c>
      <c r="W58" s="78">
        <f t="shared" si="86"/>
        <v>0</v>
      </c>
      <c r="X58" s="79">
        <f t="shared" si="86"/>
        <v>0</v>
      </c>
      <c r="Y58" s="79">
        <f t="shared" si="86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23</v>
      </c>
    </row>
    <row r="59" spans="2:36" ht="16.5" customHeight="1" thickBot="1" x14ac:dyDescent="0.25">
      <c r="B59" s="80" t="s">
        <v>113</v>
      </c>
      <c r="C59" s="126"/>
      <c r="D59" s="128">
        <f>+AJ58</f>
        <v>23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2.75" x14ac:dyDescent="0.2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8">
        <f t="shared" ref="R63:Y63" si="87">R58+R60-R62</f>
        <v>0</v>
      </c>
      <c r="S63" s="189">
        <f t="shared" si="87"/>
        <v>0</v>
      </c>
      <c r="T63" s="190">
        <f t="shared" si="87"/>
        <v>0</v>
      </c>
      <c r="U63" s="190">
        <f t="shared" si="87"/>
        <v>0</v>
      </c>
      <c r="V63" s="190">
        <f t="shared" si="87"/>
        <v>0</v>
      </c>
      <c r="W63" s="190">
        <f t="shared" si="87"/>
        <v>0</v>
      </c>
      <c r="X63" s="191">
        <f t="shared" si="87"/>
        <v>0</v>
      </c>
      <c r="Y63" s="191">
        <f t="shared" si="87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67"/>
  <sheetViews>
    <sheetView topLeftCell="A16" zoomScale="80" zoomScaleNormal="80" workbookViewId="0">
      <selection activeCell="F63" sqref="F63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855468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5" width="0" style="31" hidden="1" customWidth="1"/>
    <col min="36" max="36" width="11.42578125" style="31" hidden="1" customWidth="1"/>
    <col min="37" max="38" width="11.42578125" style="31" customWidth="1"/>
    <col min="39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64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Juli!R63</f>
        <v>0</v>
      </c>
      <c r="S9" s="206">
        <f>Juli!S63</f>
        <v>0</v>
      </c>
      <c r="T9" s="169">
        <f>Juli!T63</f>
        <v>0</v>
      </c>
      <c r="U9" s="169">
        <f>Juli!U63</f>
        <v>0</v>
      </c>
      <c r="V9" s="169">
        <f>Juli!V63</f>
        <v>0</v>
      </c>
      <c r="W9" s="169">
        <f>Juli!W63</f>
        <v>0</v>
      </c>
      <c r="X9" s="170">
        <f>Juli!X63</f>
        <v>0</v>
      </c>
      <c r="Y9" s="171">
        <f>Juli!Y63</f>
        <v>0</v>
      </c>
      <c r="Z9" s="150"/>
      <c r="AA9" s="110"/>
    </row>
    <row r="10" spans="1:36" ht="16.5" customHeight="1" x14ac:dyDescent="0.2">
      <c r="B10" s="35" t="s">
        <v>1</v>
      </c>
      <c r="C10" s="236"/>
      <c r="D10" s="17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1"/>
      <c r="R10" s="172"/>
      <c r="S10" s="182"/>
      <c r="T10" s="173"/>
      <c r="U10" s="173"/>
      <c r="V10" s="173"/>
      <c r="W10" s="173"/>
      <c r="X10" s="174"/>
      <c r="Y10" s="174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0">IF(AND(J10&gt;=0.1,J10&lt;=12),J10+24,IF(J10&gt;=12,J10,0))</f>
        <v>0</v>
      </c>
      <c r="AD10" s="31" t="str">
        <f t="shared" ref="AD10:AD16" si="1">IF(E10&gt;6.99,"1","2")</f>
        <v>2</v>
      </c>
      <c r="AE10" s="31" t="str">
        <f t="shared" ref="AE10:AE16" si="2">IF(AC10&lt;18.99,"1","2")</f>
        <v>1</v>
      </c>
      <c r="AF10" s="31" t="str">
        <f t="shared" ref="AF10:AF16" si="3">IF(AC10&gt;22,"2","1")</f>
        <v>1</v>
      </c>
      <c r="AG10" s="31">
        <f t="shared" ref="AG10:AG16" si="4">AD10+AE10+AF10</f>
        <v>4</v>
      </c>
      <c r="AI10" s="31" t="str">
        <f t="shared" ref="AI10:AI15" si="5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29"/>
      <c r="D11" s="17"/>
      <c r="E11" s="44"/>
      <c r="F11" s="44"/>
      <c r="G11" s="44"/>
      <c r="H11" s="44"/>
      <c r="I11" s="44"/>
      <c r="J11" s="44"/>
      <c r="K11" s="115"/>
      <c r="L11" s="16"/>
      <c r="M11" s="16"/>
      <c r="N11" s="16"/>
      <c r="O11" s="157"/>
      <c r="P11" s="151"/>
      <c r="Q11" s="151"/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47" si="6">IF(AB11=0,"Okay","Fehler")</f>
        <v>Okay</v>
      </c>
      <c r="AA11" s="14"/>
      <c r="AB11" s="31">
        <f t="shared" ref="AB11:AB16" si="7">P11-T11-V11-W11-X11-Y11-R11-U11-S11</f>
        <v>0</v>
      </c>
      <c r="AC11" s="32">
        <f t="shared" si="0"/>
        <v>0</v>
      </c>
      <c r="AD11" s="31" t="str">
        <f t="shared" si="1"/>
        <v>2</v>
      </c>
      <c r="AE11" s="31" t="str">
        <f t="shared" si="2"/>
        <v>1</v>
      </c>
      <c r="AF11" s="31" t="str">
        <f t="shared" si="3"/>
        <v>1</v>
      </c>
      <c r="AG11" s="31">
        <f t="shared" si="4"/>
        <v>4</v>
      </c>
      <c r="AI11" s="31" t="str">
        <f t="shared" si="5"/>
        <v xml:space="preserve"> </v>
      </c>
      <c r="AJ11" s="31" t="str">
        <f t="shared" ref="AJ11:AJ56" si="8">IF(L11&gt;0.5,1," ")</f>
        <v xml:space="preserve"> </v>
      </c>
    </row>
    <row r="12" spans="1:36" ht="16.5" customHeight="1" x14ac:dyDescent="0.2">
      <c r="B12" s="35" t="s">
        <v>2</v>
      </c>
      <c r="C12" s="229"/>
      <c r="D12" s="17"/>
      <c r="E12" s="44"/>
      <c r="F12" s="44"/>
      <c r="G12" s="44"/>
      <c r="H12" s="44"/>
      <c r="I12" s="44"/>
      <c r="J12" s="44"/>
      <c r="K12" s="115"/>
      <c r="L12" s="16"/>
      <c r="M12" s="16"/>
      <c r="N12" s="16"/>
      <c r="O12" s="157"/>
      <c r="P12" s="151"/>
      <c r="Q12" s="151"/>
      <c r="R12" s="153"/>
      <c r="S12" s="180"/>
      <c r="T12" s="154"/>
      <c r="U12" s="154"/>
      <c r="V12" s="154"/>
      <c r="W12" s="154"/>
      <c r="X12" s="155"/>
      <c r="Y12" s="155"/>
      <c r="Z12" s="156" t="str">
        <f t="shared" si="6"/>
        <v>Okay</v>
      </c>
      <c r="AA12" s="14"/>
      <c r="AB12" s="31">
        <f t="shared" si="7"/>
        <v>0</v>
      </c>
      <c r="AC12" s="32">
        <f t="shared" si="0"/>
        <v>0</v>
      </c>
      <c r="AD12" s="31" t="str">
        <f t="shared" si="1"/>
        <v>2</v>
      </c>
      <c r="AE12" s="31" t="str">
        <f t="shared" si="2"/>
        <v>1</v>
      </c>
      <c r="AF12" s="31" t="str">
        <f t="shared" si="3"/>
        <v>1</v>
      </c>
      <c r="AG12" s="31">
        <f t="shared" si="4"/>
        <v>4</v>
      </c>
      <c r="AI12" s="31" t="str">
        <f t="shared" si="5"/>
        <v xml:space="preserve"> </v>
      </c>
      <c r="AJ12" s="31" t="str">
        <f t="shared" si="8"/>
        <v xml:space="preserve"> </v>
      </c>
    </row>
    <row r="13" spans="1:36" ht="16.5" customHeight="1" x14ac:dyDescent="0.2">
      <c r="B13" s="35" t="s">
        <v>3</v>
      </c>
      <c r="C13" s="229"/>
      <c r="D13" s="17"/>
      <c r="E13" s="44"/>
      <c r="F13" s="44"/>
      <c r="G13" s="44"/>
      <c r="H13" s="44"/>
      <c r="I13" s="44"/>
      <c r="J13" s="44"/>
      <c r="K13" s="115"/>
      <c r="L13" s="16"/>
      <c r="M13" s="16"/>
      <c r="N13" s="16"/>
      <c r="O13" s="157"/>
      <c r="P13" s="151"/>
      <c r="Q13" s="151" t="str">
        <f t="shared" ref="Q13:Q15" si="9">IF(AND((J13-19)&gt;2.99,(J13-E13)&gt;3,J13&gt;19),"JA","-")</f>
        <v>-</v>
      </c>
      <c r="R13" s="153"/>
      <c r="S13" s="180"/>
      <c r="T13" s="154"/>
      <c r="U13" s="154"/>
      <c r="V13" s="154"/>
      <c r="W13" s="154"/>
      <c r="X13" s="155"/>
      <c r="Y13" s="155"/>
      <c r="Z13" s="156" t="str">
        <f t="shared" si="6"/>
        <v>Okay</v>
      </c>
      <c r="AA13" s="14"/>
      <c r="AB13" s="31">
        <f t="shared" si="7"/>
        <v>0</v>
      </c>
      <c r="AC13" s="32">
        <f t="shared" si="0"/>
        <v>0</v>
      </c>
      <c r="AD13" s="31" t="str">
        <f t="shared" si="1"/>
        <v>2</v>
      </c>
      <c r="AE13" s="31" t="str">
        <f t="shared" si="2"/>
        <v>1</v>
      </c>
      <c r="AF13" s="31" t="str">
        <f t="shared" si="3"/>
        <v>1</v>
      </c>
      <c r="AG13" s="31">
        <f t="shared" si="4"/>
        <v>4</v>
      </c>
      <c r="AI13" s="31" t="str">
        <f t="shared" si="5"/>
        <v xml:space="preserve"> </v>
      </c>
      <c r="AJ13" s="31" t="str">
        <f t="shared" si="8"/>
        <v xml:space="preserve"> </v>
      </c>
    </row>
    <row r="14" spans="1:36" ht="16.5" customHeight="1" x14ac:dyDescent="0.2">
      <c r="B14" s="35" t="s">
        <v>5</v>
      </c>
      <c r="C14" s="229"/>
      <c r="D14" s="17"/>
      <c r="E14" s="44"/>
      <c r="F14" s="44"/>
      <c r="G14" s="44"/>
      <c r="H14" s="44"/>
      <c r="I14" s="44"/>
      <c r="J14" s="44"/>
      <c r="K14" s="115"/>
      <c r="L14" s="16"/>
      <c r="M14" s="16"/>
      <c r="N14" s="16"/>
      <c r="O14" s="157"/>
      <c r="P14" s="151"/>
      <c r="Q14" s="151" t="str">
        <f t="shared" si="9"/>
        <v>-</v>
      </c>
      <c r="R14" s="153"/>
      <c r="S14" s="180"/>
      <c r="T14" s="154"/>
      <c r="U14" s="154"/>
      <c r="V14" s="154"/>
      <c r="W14" s="154"/>
      <c r="X14" s="155"/>
      <c r="Y14" s="155"/>
      <c r="Z14" s="156" t="str">
        <f t="shared" si="6"/>
        <v>Okay</v>
      </c>
      <c r="AA14" s="14"/>
      <c r="AB14" s="31">
        <f t="shared" si="7"/>
        <v>0</v>
      </c>
      <c r="AC14" s="32">
        <f t="shared" si="0"/>
        <v>0</v>
      </c>
      <c r="AD14" s="31" t="str">
        <f t="shared" si="1"/>
        <v>2</v>
      </c>
      <c r="AE14" s="31" t="str">
        <f t="shared" si="2"/>
        <v>1</v>
      </c>
      <c r="AF14" s="31" t="str">
        <f t="shared" si="3"/>
        <v>1</v>
      </c>
      <c r="AG14" s="31">
        <f t="shared" si="4"/>
        <v>4</v>
      </c>
      <c r="AI14" s="31" t="str">
        <f t="shared" si="5"/>
        <v xml:space="preserve"> </v>
      </c>
      <c r="AJ14" s="31" t="str">
        <f t="shared" si="8"/>
        <v xml:space="preserve"> </v>
      </c>
    </row>
    <row r="15" spans="1:36" ht="16.5" customHeight="1" x14ac:dyDescent="0.2">
      <c r="B15" s="36" t="s">
        <v>6</v>
      </c>
      <c r="C15" s="229">
        <v>46235</v>
      </c>
      <c r="D15" s="17"/>
      <c r="E15" s="44">
        <f>Voreingabe!$C$13</f>
        <v>0</v>
      </c>
      <c r="F15" s="44">
        <f>Voreingabe!$E$13</f>
        <v>0</v>
      </c>
      <c r="G15" s="44">
        <f>Voreingabe!$F$13</f>
        <v>0</v>
      </c>
      <c r="H15" s="44">
        <f>Voreingabe!$G$13</f>
        <v>0</v>
      </c>
      <c r="I15" s="44">
        <f>Voreingabe!$H$13</f>
        <v>0</v>
      </c>
      <c r="J15" s="44">
        <f>Voreingabe!$D$13</f>
        <v>0</v>
      </c>
      <c r="K15" s="115">
        <f t="shared" ref="K15:K16" si="10">(G15-F15)+(I15-H15)</f>
        <v>0</v>
      </c>
      <c r="L15" s="16">
        <f t="shared" ref="L15:L16" si="11">+IF((J15-E15-K15)&gt;=0,(J15-E15-K15),(J15-(E15-24)-K15))</f>
        <v>0</v>
      </c>
      <c r="M15" s="16" t="str">
        <f t="shared" ref="M15:M16" si="12">IF(L15&gt;12,"§9 AZG! ","-")</f>
        <v>-</v>
      </c>
      <c r="N15" s="16" t="str">
        <f t="shared" ref="N15:N16" si="13">IF(L15&gt;6,IF(K15&lt;0.5,"Pause!","-"),"-")</f>
        <v>-</v>
      </c>
      <c r="O15" s="157">
        <f>Voreingabe!$I$13</f>
        <v>0</v>
      </c>
      <c r="P15" s="151">
        <f t="shared" ref="P15:P16" si="14">L15-O15</f>
        <v>0</v>
      </c>
      <c r="Q15" s="151" t="str">
        <f t="shared" si="9"/>
        <v>-</v>
      </c>
      <c r="R15" s="153"/>
      <c r="S15" s="180"/>
      <c r="T15" s="154"/>
      <c r="U15" s="154"/>
      <c r="V15" s="154"/>
      <c r="W15" s="154"/>
      <c r="X15" s="155"/>
      <c r="Y15" s="155"/>
      <c r="Z15" s="156" t="str">
        <f t="shared" si="6"/>
        <v>Okay</v>
      </c>
      <c r="AA15" s="14"/>
      <c r="AB15" s="31">
        <f t="shared" si="7"/>
        <v>0</v>
      </c>
      <c r="AC15" s="32">
        <f t="shared" si="0"/>
        <v>0</v>
      </c>
      <c r="AD15" s="31" t="str">
        <f t="shared" si="1"/>
        <v>2</v>
      </c>
      <c r="AE15" s="31" t="str">
        <f t="shared" si="2"/>
        <v>1</v>
      </c>
      <c r="AF15" s="31" t="str">
        <f t="shared" si="3"/>
        <v>1</v>
      </c>
      <c r="AG15" s="31">
        <f t="shared" si="4"/>
        <v>4</v>
      </c>
      <c r="AI15" s="31" t="str">
        <f t="shared" si="5"/>
        <v xml:space="preserve"> </v>
      </c>
      <c r="AJ15" s="31" t="str">
        <f t="shared" si="8"/>
        <v xml:space="preserve"> </v>
      </c>
    </row>
    <row r="16" spans="1:36" ht="16.5" customHeight="1" thickBot="1" x14ac:dyDescent="0.25">
      <c r="B16" s="29" t="s">
        <v>7</v>
      </c>
      <c r="C16" s="229">
        <f t="shared" ref="C16" si="15">C15+1</f>
        <v>46236</v>
      </c>
      <c r="D16" s="20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si="10"/>
        <v>0</v>
      </c>
      <c r="L16" s="16">
        <f t="shared" si="11"/>
        <v>0</v>
      </c>
      <c r="M16" s="16" t="str">
        <f t="shared" si="12"/>
        <v>-</v>
      </c>
      <c r="N16" s="16" t="str">
        <f t="shared" si="13"/>
        <v>-</v>
      </c>
      <c r="O16" s="157">
        <f>Voreingabe!$I$14</f>
        <v>0</v>
      </c>
      <c r="P16" s="151">
        <f t="shared" si="14"/>
        <v>0</v>
      </c>
      <c r="Q16" s="151" t="str">
        <f t="shared" ref="Q16" si="16">IF(AND((J16-19)&gt;2.99,(J16-E16)&gt;3,J16&gt;19),"JA","-")</f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6"/>
        <v>Okay</v>
      </c>
      <c r="AA16" s="14"/>
      <c r="AB16" s="31">
        <f t="shared" si="7"/>
        <v>0</v>
      </c>
      <c r="AC16" s="32">
        <f t="shared" si="0"/>
        <v>0</v>
      </c>
      <c r="AD16" s="31" t="str">
        <f t="shared" si="1"/>
        <v>2</v>
      </c>
      <c r="AE16" s="31" t="str">
        <f t="shared" si="2"/>
        <v>1</v>
      </c>
      <c r="AF16" s="31" t="str">
        <f t="shared" si="3"/>
        <v>1</v>
      </c>
      <c r="AG16" s="31">
        <f t="shared" si="4"/>
        <v>4</v>
      </c>
      <c r="AI16" s="31" t="s">
        <v>84</v>
      </c>
      <c r="AJ16" s="31" t="str">
        <f t="shared" si="8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0</v>
      </c>
      <c r="M17" s="16" t="str">
        <f>IF(L17&gt;60,"§9 AZG! ","-")</f>
        <v>-</v>
      </c>
      <c r="N17" s="97"/>
      <c r="O17" s="158">
        <f>SUM(O10:O16)</f>
        <v>0</v>
      </c>
      <c r="P17" s="159">
        <f t="shared" ref="P17:P18" si="17"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8">SUM(T10:T16)</f>
        <v>0</v>
      </c>
      <c r="U17" s="161">
        <f t="shared" si="18"/>
        <v>0</v>
      </c>
      <c r="V17" s="161">
        <f t="shared" si="18"/>
        <v>0</v>
      </c>
      <c r="W17" s="161">
        <f t="shared" si="18"/>
        <v>0</v>
      </c>
      <c r="X17" s="161">
        <f t="shared" si="18"/>
        <v>0</v>
      </c>
      <c r="Y17" s="161">
        <f t="shared" si="18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29">
        <f>C16+1</f>
        <v>46237</v>
      </c>
      <c r="D18" s="27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9">(G18-F18)+(I18-H18)</f>
        <v>0.5</v>
      </c>
      <c r="L18" s="16">
        <f t="shared" ref="L18:L40" si="20">+IF((J18-E18-K18)&gt;=0,(J18-E18-K18),(J18-(E18-24)-K18))</f>
        <v>8.5</v>
      </c>
      <c r="M18" s="16" t="str">
        <f t="shared" ref="M18:M24" si="21">IF(L18&gt;12,"§9 AZG! ","-")</f>
        <v>-</v>
      </c>
      <c r="N18" s="16" t="str">
        <f t="shared" ref="N18:N24" si="22">IF(L18&gt;6,IF(K18&lt;0.5,"Pause!","-"),"-")</f>
        <v>-</v>
      </c>
      <c r="O18" s="157">
        <f>Voreingabe!$I$8</f>
        <v>8.5</v>
      </c>
      <c r="P18" s="151">
        <f t="shared" si="17"/>
        <v>0</v>
      </c>
      <c r="Q18" s="151" t="str">
        <f t="shared" ref="Q18:Q24" si="23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4">P18-T18-V18-W18-X18-Y18-R18-U18-S18</f>
        <v>0</v>
      </c>
      <c r="AC18" s="32">
        <f t="shared" ref="AC18:AC24" si="25">IF(AND(J18&gt;=0.1,J18&lt;=12),J18+24,IF(J18&gt;=12,J18,0))</f>
        <v>18</v>
      </c>
      <c r="AD18" s="31" t="str">
        <f t="shared" ref="AD18:AD24" si="26">IF(E18&gt;6.99,"1","2")</f>
        <v>1</v>
      </c>
      <c r="AE18" s="31" t="str">
        <f t="shared" ref="AE18:AE24" si="27">IF(AC18&lt;18.99,"1","2")</f>
        <v>1</v>
      </c>
      <c r="AF18" s="31" t="str">
        <f t="shared" ref="AF18:AF24" si="28">IF(AC18&gt;22,"2","1")</f>
        <v>1</v>
      </c>
      <c r="AG18" s="31">
        <f t="shared" ref="AG18:AG24" si="29">AD18+AE18+AF18</f>
        <v>3</v>
      </c>
      <c r="AI18" s="31" t="str">
        <f t="shared" ref="AI18:AI23" si="30">IF(D18="U",1," ")</f>
        <v xml:space="preserve"> </v>
      </c>
      <c r="AJ18" s="31">
        <f t="shared" si="8"/>
        <v>1</v>
      </c>
    </row>
    <row r="19" spans="2:36" ht="16.5" customHeight="1" x14ac:dyDescent="0.2">
      <c r="B19" s="35" t="s">
        <v>4</v>
      </c>
      <c r="C19" s="229">
        <f t="shared" ref="C19:C24" si="31">C18+1</f>
        <v>46238</v>
      </c>
      <c r="D19" s="17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9"/>
        <v>0.5</v>
      </c>
      <c r="L19" s="16">
        <f t="shared" si="20"/>
        <v>8.5</v>
      </c>
      <c r="M19" s="16" t="str">
        <f t="shared" si="21"/>
        <v>-</v>
      </c>
      <c r="N19" s="16" t="str">
        <f t="shared" si="22"/>
        <v>-</v>
      </c>
      <c r="O19" s="157">
        <f>Voreingabe!$I$9</f>
        <v>8.5</v>
      </c>
      <c r="P19" s="151">
        <f t="shared" ref="P19:P24" si="32">L19-O19</f>
        <v>0</v>
      </c>
      <c r="Q19" s="151" t="str">
        <f t="shared" si="23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si="6"/>
        <v>Okay</v>
      </c>
      <c r="AA19" s="14"/>
      <c r="AB19" s="31">
        <f t="shared" si="24"/>
        <v>0</v>
      </c>
      <c r="AC19" s="32">
        <f t="shared" si="25"/>
        <v>18</v>
      </c>
      <c r="AD19" s="31" t="str">
        <f t="shared" si="26"/>
        <v>1</v>
      </c>
      <c r="AE19" s="31" t="str">
        <f t="shared" si="27"/>
        <v>1</v>
      </c>
      <c r="AF19" s="31" t="str">
        <f t="shared" si="28"/>
        <v>1</v>
      </c>
      <c r="AG19" s="31">
        <f t="shared" si="29"/>
        <v>3</v>
      </c>
      <c r="AI19" s="31" t="str">
        <f t="shared" si="30"/>
        <v xml:space="preserve"> </v>
      </c>
      <c r="AJ19" s="31">
        <f t="shared" si="8"/>
        <v>1</v>
      </c>
    </row>
    <row r="20" spans="2:36" ht="16.5" customHeight="1" x14ac:dyDescent="0.2">
      <c r="B20" s="35" t="s">
        <v>2</v>
      </c>
      <c r="C20" s="229">
        <f t="shared" si="31"/>
        <v>46239</v>
      </c>
      <c r="D20" s="17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9"/>
        <v>0.5</v>
      </c>
      <c r="L20" s="16">
        <f t="shared" si="20"/>
        <v>7.5</v>
      </c>
      <c r="M20" s="16" t="str">
        <f t="shared" si="21"/>
        <v>-</v>
      </c>
      <c r="N20" s="16" t="str">
        <f t="shared" si="22"/>
        <v>-</v>
      </c>
      <c r="O20" s="157">
        <f>Voreingabe!$I$10</f>
        <v>7.5</v>
      </c>
      <c r="P20" s="151">
        <f t="shared" si="32"/>
        <v>0</v>
      </c>
      <c r="Q20" s="151" t="str">
        <f t="shared" si="23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6"/>
        <v>Okay</v>
      </c>
      <c r="AA20" s="14"/>
      <c r="AB20" s="31">
        <f t="shared" si="24"/>
        <v>0</v>
      </c>
      <c r="AC20" s="32">
        <f t="shared" si="25"/>
        <v>17</v>
      </c>
      <c r="AD20" s="31" t="str">
        <f t="shared" si="26"/>
        <v>1</v>
      </c>
      <c r="AE20" s="31" t="str">
        <f t="shared" si="27"/>
        <v>1</v>
      </c>
      <c r="AF20" s="31" t="str">
        <f t="shared" si="28"/>
        <v>1</v>
      </c>
      <c r="AG20" s="31">
        <f t="shared" si="29"/>
        <v>3</v>
      </c>
      <c r="AI20" s="31" t="str">
        <f t="shared" si="30"/>
        <v xml:space="preserve"> </v>
      </c>
      <c r="AJ20" s="31">
        <f t="shared" si="8"/>
        <v>1</v>
      </c>
    </row>
    <row r="21" spans="2:36" ht="16.5" customHeight="1" x14ac:dyDescent="0.2">
      <c r="B21" s="35" t="s">
        <v>3</v>
      </c>
      <c r="C21" s="229">
        <f t="shared" si="31"/>
        <v>46240</v>
      </c>
      <c r="D21" s="17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9"/>
        <v>0.5</v>
      </c>
      <c r="L21" s="16">
        <f t="shared" si="20"/>
        <v>7.5</v>
      </c>
      <c r="M21" s="16" t="str">
        <f t="shared" si="21"/>
        <v>-</v>
      </c>
      <c r="N21" s="16" t="str">
        <f t="shared" si="22"/>
        <v>-</v>
      </c>
      <c r="O21" s="157">
        <f>Voreingabe!$I$11</f>
        <v>7.5</v>
      </c>
      <c r="P21" s="151">
        <f t="shared" si="32"/>
        <v>0</v>
      </c>
      <c r="Q21" s="151" t="str">
        <f t="shared" si="23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6"/>
        <v>Okay</v>
      </c>
      <c r="AA21" s="14"/>
      <c r="AB21" s="31">
        <f t="shared" si="24"/>
        <v>0</v>
      </c>
      <c r="AC21" s="32">
        <f t="shared" si="25"/>
        <v>17</v>
      </c>
      <c r="AD21" s="31" t="str">
        <f t="shared" si="26"/>
        <v>1</v>
      </c>
      <c r="AE21" s="31" t="str">
        <f t="shared" si="27"/>
        <v>1</v>
      </c>
      <c r="AF21" s="31" t="str">
        <f t="shared" si="28"/>
        <v>1</v>
      </c>
      <c r="AG21" s="31">
        <f t="shared" si="29"/>
        <v>3</v>
      </c>
      <c r="AI21" s="31" t="str">
        <f t="shared" si="30"/>
        <v xml:space="preserve"> </v>
      </c>
      <c r="AJ21" s="31">
        <f t="shared" si="8"/>
        <v>1</v>
      </c>
    </row>
    <row r="22" spans="2:36" ht="16.5" customHeight="1" x14ac:dyDescent="0.2">
      <c r="B22" s="35" t="s">
        <v>5</v>
      </c>
      <c r="C22" s="229">
        <f t="shared" si="31"/>
        <v>46241</v>
      </c>
      <c r="D22" s="17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9"/>
        <v>0.5</v>
      </c>
      <c r="L22" s="16">
        <f t="shared" si="20"/>
        <v>6.5</v>
      </c>
      <c r="M22" s="16" t="str">
        <f t="shared" si="21"/>
        <v>-</v>
      </c>
      <c r="N22" s="16" t="str">
        <f t="shared" si="22"/>
        <v>-</v>
      </c>
      <c r="O22" s="157">
        <f>Voreingabe!$I$12</f>
        <v>6.5</v>
      </c>
      <c r="P22" s="151">
        <f t="shared" si="32"/>
        <v>0</v>
      </c>
      <c r="Q22" s="151" t="str">
        <f t="shared" si="23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6"/>
        <v>Okay</v>
      </c>
      <c r="AA22" s="14"/>
      <c r="AB22" s="31">
        <f t="shared" si="24"/>
        <v>0</v>
      </c>
      <c r="AC22" s="32">
        <f t="shared" si="25"/>
        <v>16</v>
      </c>
      <c r="AD22" s="31" t="str">
        <f t="shared" si="26"/>
        <v>1</v>
      </c>
      <c r="AE22" s="31" t="str">
        <f t="shared" si="27"/>
        <v>1</v>
      </c>
      <c r="AF22" s="31" t="str">
        <f t="shared" si="28"/>
        <v>1</v>
      </c>
      <c r="AG22" s="31">
        <f t="shared" si="29"/>
        <v>3</v>
      </c>
      <c r="AI22" s="31" t="str">
        <f t="shared" si="30"/>
        <v xml:space="preserve"> </v>
      </c>
      <c r="AJ22" s="31">
        <f t="shared" si="8"/>
        <v>1</v>
      </c>
    </row>
    <row r="23" spans="2:36" ht="16.5" customHeight="1" x14ac:dyDescent="0.2">
      <c r="B23" s="36" t="s">
        <v>6</v>
      </c>
      <c r="C23" s="229">
        <f t="shared" si="31"/>
        <v>46242</v>
      </c>
      <c r="D23" s="17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9"/>
        <v>0</v>
      </c>
      <c r="L23" s="16">
        <f t="shared" si="20"/>
        <v>0</v>
      </c>
      <c r="M23" s="16" t="str">
        <f t="shared" si="21"/>
        <v>-</v>
      </c>
      <c r="N23" s="16" t="str">
        <f t="shared" si="22"/>
        <v>-</v>
      </c>
      <c r="O23" s="157">
        <f>Voreingabe!$I$13</f>
        <v>0</v>
      </c>
      <c r="P23" s="151">
        <f t="shared" si="32"/>
        <v>0</v>
      </c>
      <c r="Q23" s="151" t="str">
        <f t="shared" si="23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6"/>
        <v>Okay</v>
      </c>
      <c r="AA23" s="14"/>
      <c r="AB23" s="31">
        <f t="shared" si="24"/>
        <v>0</v>
      </c>
      <c r="AC23" s="32">
        <f t="shared" si="25"/>
        <v>0</v>
      </c>
      <c r="AD23" s="31" t="str">
        <f t="shared" si="26"/>
        <v>2</v>
      </c>
      <c r="AE23" s="31" t="str">
        <f t="shared" si="27"/>
        <v>1</v>
      </c>
      <c r="AF23" s="31" t="str">
        <f t="shared" si="28"/>
        <v>1</v>
      </c>
      <c r="AG23" s="31">
        <f t="shared" si="29"/>
        <v>4</v>
      </c>
      <c r="AI23" s="31" t="str">
        <f t="shared" si="30"/>
        <v xml:space="preserve"> </v>
      </c>
      <c r="AJ23" s="31" t="str">
        <f t="shared" si="8"/>
        <v xml:space="preserve"> </v>
      </c>
    </row>
    <row r="24" spans="2:36" ht="16.5" customHeight="1" thickBot="1" x14ac:dyDescent="0.25">
      <c r="B24" s="29" t="s">
        <v>7</v>
      </c>
      <c r="C24" s="241">
        <f t="shared" si="31"/>
        <v>46243</v>
      </c>
      <c r="D24" s="20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9"/>
        <v>0</v>
      </c>
      <c r="L24" s="16">
        <f t="shared" si="20"/>
        <v>0</v>
      </c>
      <c r="M24" s="16" t="str">
        <f t="shared" si="21"/>
        <v>-</v>
      </c>
      <c r="N24" s="16" t="str">
        <f t="shared" si="22"/>
        <v>-</v>
      </c>
      <c r="O24" s="157">
        <f>Voreingabe!$I$14</f>
        <v>0</v>
      </c>
      <c r="P24" s="151">
        <f t="shared" si="32"/>
        <v>0</v>
      </c>
      <c r="Q24" s="151" t="str">
        <f t="shared" si="23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6"/>
        <v>Okay</v>
      </c>
      <c r="AA24" s="14"/>
      <c r="AB24" s="31">
        <f t="shared" si="24"/>
        <v>0</v>
      </c>
      <c r="AC24" s="32">
        <f t="shared" si="25"/>
        <v>0</v>
      </c>
      <c r="AD24" s="31" t="str">
        <f t="shared" si="26"/>
        <v>2</v>
      </c>
      <c r="AE24" s="31" t="str">
        <f t="shared" si="27"/>
        <v>1</v>
      </c>
      <c r="AF24" s="31" t="str">
        <f t="shared" si="28"/>
        <v>1</v>
      </c>
      <c r="AG24" s="31">
        <f t="shared" si="29"/>
        <v>4</v>
      </c>
      <c r="AI24" s="31" t="s">
        <v>84</v>
      </c>
      <c r="AJ24" s="31" t="str">
        <f t="shared" si="8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113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>SUM(R18:R24)</f>
        <v>0</v>
      </c>
      <c r="S25" s="161">
        <f>SUM(S18:S24)</f>
        <v>0</v>
      </c>
      <c r="T25" s="161">
        <f t="shared" ref="T25:Y25" si="33">SUM(T18:T24)</f>
        <v>0</v>
      </c>
      <c r="U25" s="161">
        <f t="shared" si="33"/>
        <v>0</v>
      </c>
      <c r="V25" s="161">
        <f t="shared" si="33"/>
        <v>0</v>
      </c>
      <c r="W25" s="161">
        <f t="shared" si="33"/>
        <v>0</v>
      </c>
      <c r="X25" s="161">
        <f t="shared" si="33"/>
        <v>0</v>
      </c>
      <c r="Y25" s="161">
        <f t="shared" si="33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28">
        <f>C24+1</f>
        <v>46244</v>
      </c>
      <c r="D26" s="52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4">(G26-F26)+(I26-H26)</f>
        <v>0.5</v>
      </c>
      <c r="L26" s="16">
        <f t="shared" si="20"/>
        <v>8.5</v>
      </c>
      <c r="M26" s="16" t="str">
        <f t="shared" ref="M26:M32" si="35">IF(L26&gt;12,"§9 AZG! ","-")</f>
        <v>-</v>
      </c>
      <c r="N26" s="16" t="str">
        <f t="shared" ref="N26:N44" si="36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7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8">P26-T26-V26-W26-X26-Y26-R26-U26-S26</f>
        <v>0</v>
      </c>
      <c r="AC26" s="32">
        <f t="shared" ref="AC26:AC32" si="39">IF(AND(J26&gt;=0.1,J26&lt;=12),J26+24,IF(J26&gt;=12,J26,0))</f>
        <v>18</v>
      </c>
      <c r="AD26" s="31" t="str">
        <f t="shared" ref="AD26:AD32" si="40">IF(E26&gt;6.99,"1","2")</f>
        <v>1</v>
      </c>
      <c r="AE26" s="31" t="str">
        <f t="shared" ref="AE26:AE32" si="41">IF(AC26&lt;18.99,"1","2")</f>
        <v>1</v>
      </c>
      <c r="AF26" s="31" t="str">
        <f t="shared" ref="AF26:AF32" si="42">IF(AC26&gt;22,"2","1")</f>
        <v>1</v>
      </c>
      <c r="AG26" s="31">
        <f t="shared" ref="AG26:AG32" si="43">AD26+AE26+AF26</f>
        <v>3</v>
      </c>
      <c r="AI26" s="31" t="str">
        <f t="shared" ref="AI26:AI31" si="44">IF(D26="U",1," ")</f>
        <v xml:space="preserve"> </v>
      </c>
      <c r="AJ26" s="31">
        <f t="shared" si="8"/>
        <v>1</v>
      </c>
    </row>
    <row r="27" spans="2:36" ht="16.5" customHeight="1" x14ac:dyDescent="0.2">
      <c r="B27" s="35" t="s">
        <v>4</v>
      </c>
      <c r="C27" s="236">
        <f t="shared" ref="C27:C32" si="45">C26+1</f>
        <v>46245</v>
      </c>
      <c r="D27" s="46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4"/>
        <v>0.5</v>
      </c>
      <c r="L27" s="16">
        <f t="shared" si="20"/>
        <v>8.5</v>
      </c>
      <c r="M27" s="16" t="str">
        <f t="shared" si="35"/>
        <v>-</v>
      </c>
      <c r="N27" s="16" t="str">
        <f t="shared" si="36"/>
        <v>-</v>
      </c>
      <c r="O27" s="157">
        <f>Voreingabe!$I$9</f>
        <v>8.5</v>
      </c>
      <c r="P27" s="151">
        <f t="shared" ref="P27:P32" si="46">L27-O27</f>
        <v>0</v>
      </c>
      <c r="Q27" s="151" t="str">
        <f t="shared" si="37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6"/>
        <v>Okay</v>
      </c>
      <c r="AA27" s="14"/>
      <c r="AB27" s="31">
        <f t="shared" si="38"/>
        <v>0</v>
      </c>
      <c r="AC27" s="32">
        <f t="shared" si="39"/>
        <v>18</v>
      </c>
      <c r="AD27" s="31" t="str">
        <f t="shared" si="40"/>
        <v>1</v>
      </c>
      <c r="AE27" s="31" t="str">
        <f t="shared" si="41"/>
        <v>1</v>
      </c>
      <c r="AF27" s="31" t="str">
        <f t="shared" si="42"/>
        <v>1</v>
      </c>
      <c r="AG27" s="31">
        <f t="shared" si="43"/>
        <v>3</v>
      </c>
      <c r="AI27" s="31" t="str">
        <f t="shared" si="44"/>
        <v xml:space="preserve"> </v>
      </c>
      <c r="AJ27" s="31">
        <f t="shared" si="8"/>
        <v>1</v>
      </c>
    </row>
    <row r="28" spans="2:36" ht="16.5" customHeight="1" x14ac:dyDescent="0.2">
      <c r="B28" s="35" t="s">
        <v>2</v>
      </c>
      <c r="C28" s="228">
        <f t="shared" si="45"/>
        <v>46246</v>
      </c>
      <c r="D28" s="52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4"/>
        <v>0.5</v>
      </c>
      <c r="L28" s="16">
        <f t="shared" si="20"/>
        <v>7.5</v>
      </c>
      <c r="M28" s="16" t="str">
        <f t="shared" si="35"/>
        <v>-</v>
      </c>
      <c r="N28" s="16" t="str">
        <f t="shared" si="36"/>
        <v>-</v>
      </c>
      <c r="O28" s="157">
        <f>Voreingabe!$I$10</f>
        <v>7.5</v>
      </c>
      <c r="P28" s="151">
        <f t="shared" si="46"/>
        <v>0</v>
      </c>
      <c r="Q28" s="151" t="str">
        <f t="shared" si="37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6"/>
        <v>Okay</v>
      </c>
      <c r="AA28" s="14"/>
      <c r="AB28" s="31">
        <f t="shared" si="38"/>
        <v>0</v>
      </c>
      <c r="AC28" s="32">
        <f t="shared" si="39"/>
        <v>17</v>
      </c>
      <c r="AD28" s="31" t="str">
        <f t="shared" si="40"/>
        <v>1</v>
      </c>
      <c r="AE28" s="31" t="str">
        <f t="shared" si="41"/>
        <v>1</v>
      </c>
      <c r="AF28" s="31" t="str">
        <f t="shared" si="42"/>
        <v>1</v>
      </c>
      <c r="AG28" s="31">
        <f t="shared" si="43"/>
        <v>3</v>
      </c>
      <c r="AI28" s="31" t="str">
        <f t="shared" si="44"/>
        <v xml:space="preserve"> </v>
      </c>
      <c r="AJ28" s="31">
        <f t="shared" si="8"/>
        <v>1</v>
      </c>
    </row>
    <row r="29" spans="2:36" ht="16.5" customHeight="1" x14ac:dyDescent="0.2">
      <c r="B29" s="35" t="s">
        <v>3</v>
      </c>
      <c r="C29" s="236">
        <f t="shared" si="45"/>
        <v>46247</v>
      </c>
      <c r="D29" s="46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4"/>
        <v>0.5</v>
      </c>
      <c r="L29" s="16">
        <f t="shared" si="20"/>
        <v>7.5</v>
      </c>
      <c r="M29" s="16" t="str">
        <f t="shared" si="35"/>
        <v>-</v>
      </c>
      <c r="N29" s="16" t="str">
        <f t="shared" si="36"/>
        <v>-</v>
      </c>
      <c r="O29" s="157">
        <f>Voreingabe!$I$11</f>
        <v>7.5</v>
      </c>
      <c r="P29" s="151">
        <f t="shared" si="46"/>
        <v>0</v>
      </c>
      <c r="Q29" s="151" t="str">
        <f t="shared" si="37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6"/>
        <v>Okay</v>
      </c>
      <c r="AA29" s="14"/>
      <c r="AB29" s="31">
        <f t="shared" si="38"/>
        <v>0</v>
      </c>
      <c r="AC29" s="32">
        <f t="shared" si="39"/>
        <v>17</v>
      </c>
      <c r="AD29" s="31" t="str">
        <f t="shared" si="40"/>
        <v>1</v>
      </c>
      <c r="AE29" s="31" t="str">
        <f t="shared" si="41"/>
        <v>1</v>
      </c>
      <c r="AF29" s="31" t="str">
        <f t="shared" si="42"/>
        <v>1</v>
      </c>
      <c r="AG29" s="31">
        <f t="shared" si="43"/>
        <v>3</v>
      </c>
      <c r="AI29" s="31" t="str">
        <f t="shared" si="44"/>
        <v xml:space="preserve"> </v>
      </c>
      <c r="AJ29" s="31">
        <f t="shared" si="8"/>
        <v>1</v>
      </c>
    </row>
    <row r="30" spans="2:36" ht="16.5" customHeight="1" x14ac:dyDescent="0.2">
      <c r="B30" s="35" t="s">
        <v>5</v>
      </c>
      <c r="C30" s="236">
        <f t="shared" si="45"/>
        <v>46248</v>
      </c>
      <c r="D30" s="46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4"/>
        <v>0.5</v>
      </c>
      <c r="L30" s="16">
        <f t="shared" si="20"/>
        <v>6.5</v>
      </c>
      <c r="M30" s="16" t="str">
        <f t="shared" si="35"/>
        <v>-</v>
      </c>
      <c r="N30" s="16" t="str">
        <f t="shared" si="36"/>
        <v>-</v>
      </c>
      <c r="O30" s="157">
        <f>Voreingabe!$I$12</f>
        <v>6.5</v>
      </c>
      <c r="P30" s="151">
        <f t="shared" si="46"/>
        <v>0</v>
      </c>
      <c r="Q30" s="151" t="str">
        <f t="shared" si="37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6"/>
        <v>Okay</v>
      </c>
      <c r="AA30" s="14"/>
      <c r="AB30" s="31">
        <f t="shared" si="38"/>
        <v>0</v>
      </c>
      <c r="AC30" s="32">
        <f t="shared" si="39"/>
        <v>16</v>
      </c>
      <c r="AD30" s="31" t="str">
        <f t="shared" si="40"/>
        <v>1</v>
      </c>
      <c r="AE30" s="31" t="str">
        <f t="shared" si="41"/>
        <v>1</v>
      </c>
      <c r="AF30" s="31" t="str">
        <f t="shared" si="42"/>
        <v>1</v>
      </c>
      <c r="AG30" s="31">
        <f t="shared" si="43"/>
        <v>3</v>
      </c>
      <c r="AI30" s="31" t="str">
        <f t="shared" si="44"/>
        <v xml:space="preserve"> </v>
      </c>
      <c r="AJ30" s="31">
        <f t="shared" si="8"/>
        <v>1</v>
      </c>
    </row>
    <row r="31" spans="2:36" ht="16.5" customHeight="1" x14ac:dyDescent="0.2">
      <c r="B31" s="36" t="s">
        <v>6</v>
      </c>
      <c r="C31" s="237">
        <f t="shared" si="45"/>
        <v>46249</v>
      </c>
      <c r="D31" s="208" t="s">
        <v>42</v>
      </c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4"/>
        <v>0</v>
      </c>
      <c r="L31" s="16">
        <f t="shared" si="20"/>
        <v>0</v>
      </c>
      <c r="M31" s="16" t="str">
        <f t="shared" si="35"/>
        <v>-</v>
      </c>
      <c r="N31" s="16" t="str">
        <f t="shared" si="36"/>
        <v>-</v>
      </c>
      <c r="O31" s="157">
        <f>Voreingabe!$I$13</f>
        <v>0</v>
      </c>
      <c r="P31" s="151">
        <f t="shared" si="46"/>
        <v>0</v>
      </c>
      <c r="Q31" s="151" t="str">
        <f t="shared" si="37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6"/>
        <v>Okay</v>
      </c>
      <c r="AA31" s="14"/>
      <c r="AB31" s="31">
        <f t="shared" si="38"/>
        <v>0</v>
      </c>
      <c r="AC31" s="32">
        <f t="shared" si="39"/>
        <v>0</v>
      </c>
      <c r="AD31" s="31" t="str">
        <f t="shared" si="40"/>
        <v>2</v>
      </c>
      <c r="AE31" s="31" t="str">
        <f t="shared" si="41"/>
        <v>1</v>
      </c>
      <c r="AF31" s="31" t="str">
        <f t="shared" si="42"/>
        <v>1</v>
      </c>
      <c r="AG31" s="31">
        <f t="shared" si="43"/>
        <v>4</v>
      </c>
      <c r="AI31" s="31" t="str">
        <f t="shared" si="44"/>
        <v xml:space="preserve"> </v>
      </c>
      <c r="AJ31" s="31" t="str">
        <f t="shared" si="8"/>
        <v xml:space="preserve"> </v>
      </c>
    </row>
    <row r="32" spans="2:36" ht="16.5" customHeight="1" thickBot="1" x14ac:dyDescent="0.25">
      <c r="B32" s="29" t="s">
        <v>7</v>
      </c>
      <c r="C32" s="236">
        <f t="shared" si="45"/>
        <v>46250</v>
      </c>
      <c r="D32" s="46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4"/>
        <v>0</v>
      </c>
      <c r="L32" s="16">
        <f t="shared" si="20"/>
        <v>0</v>
      </c>
      <c r="M32" s="16" t="str">
        <f t="shared" si="35"/>
        <v>-</v>
      </c>
      <c r="N32" s="16" t="str">
        <f t="shared" si="36"/>
        <v>-</v>
      </c>
      <c r="O32" s="157">
        <f>Voreingabe!$I$14</f>
        <v>0</v>
      </c>
      <c r="P32" s="151">
        <f t="shared" si="46"/>
        <v>0</v>
      </c>
      <c r="Q32" s="151" t="str">
        <f t="shared" si="37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6"/>
        <v>Okay</v>
      </c>
      <c r="AA32" s="14"/>
      <c r="AB32" s="31">
        <f t="shared" si="38"/>
        <v>0</v>
      </c>
      <c r="AC32" s="32">
        <f t="shared" si="39"/>
        <v>0</v>
      </c>
      <c r="AD32" s="31" t="str">
        <f t="shared" si="40"/>
        <v>2</v>
      </c>
      <c r="AE32" s="31" t="str">
        <f t="shared" si="41"/>
        <v>1</v>
      </c>
      <c r="AF32" s="31" t="str">
        <f t="shared" si="42"/>
        <v>1</v>
      </c>
      <c r="AG32" s="31">
        <f t="shared" si="43"/>
        <v>4</v>
      </c>
      <c r="AI32" s="31" t="s">
        <v>84</v>
      </c>
      <c r="AJ32" s="31" t="str">
        <f t="shared" si="8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7">SUM(R26:R32)</f>
        <v>0</v>
      </c>
      <c r="S33" s="161">
        <f t="shared" si="47"/>
        <v>0</v>
      </c>
      <c r="T33" s="161">
        <f t="shared" si="47"/>
        <v>0</v>
      </c>
      <c r="U33" s="161">
        <f t="shared" si="47"/>
        <v>0</v>
      </c>
      <c r="V33" s="161">
        <f t="shared" si="47"/>
        <v>0</v>
      </c>
      <c r="W33" s="161">
        <f t="shared" si="47"/>
        <v>0</v>
      </c>
      <c r="X33" s="161">
        <f t="shared" si="47"/>
        <v>0</v>
      </c>
      <c r="Y33" s="161">
        <f t="shared" si="47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46251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8">(G34-F34)+(I34-H34)</f>
        <v>0.5</v>
      </c>
      <c r="L34" s="16">
        <f t="shared" si="20"/>
        <v>8.5</v>
      </c>
      <c r="M34" s="16" t="str">
        <f t="shared" ref="M34:M40" si="49">IF(L34&gt;12,"§9 AZG! ","-")</f>
        <v>-</v>
      </c>
      <c r="N34" s="16" t="str">
        <f t="shared" si="36"/>
        <v>-</v>
      </c>
      <c r="O34" s="157">
        <f>Voreingabe!$I$8</f>
        <v>8.5</v>
      </c>
      <c r="P34" s="151">
        <f>L34-O34</f>
        <v>0</v>
      </c>
      <c r="Q34" s="151" t="str">
        <f t="shared" ref="Q34:Q40" si="50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51">P34-T34-V34-W34-X34-Y34-R34-U34-S34</f>
        <v>0</v>
      </c>
      <c r="AC34" s="32">
        <f t="shared" ref="AC34:AC40" si="52">IF(AND(J34&gt;=0.1,J34&lt;=12),J34+24,IF(J34&gt;=12,J34,0))</f>
        <v>18</v>
      </c>
      <c r="AD34" s="31" t="str">
        <f t="shared" ref="AD34:AD40" si="53">IF(E34&gt;6.99,"1","2")</f>
        <v>1</v>
      </c>
      <c r="AE34" s="31" t="str">
        <f t="shared" ref="AE34:AE40" si="54">IF(AC34&lt;18.99,"1","2")</f>
        <v>1</v>
      </c>
      <c r="AF34" s="31" t="str">
        <f t="shared" ref="AF34:AF40" si="55">IF(AC34&gt;22,"2","1")</f>
        <v>1</v>
      </c>
      <c r="AG34" s="31">
        <f t="shared" ref="AG34:AG40" si="56">AD34+AE34+AF34</f>
        <v>3</v>
      </c>
      <c r="AI34" s="31" t="str">
        <f t="shared" ref="AI34:AI39" si="57">IF(D34="U",1," ")</f>
        <v xml:space="preserve"> </v>
      </c>
      <c r="AJ34" s="31">
        <f t="shared" si="8"/>
        <v>1</v>
      </c>
    </row>
    <row r="35" spans="2:36" ht="16.5" customHeight="1" x14ac:dyDescent="0.2">
      <c r="B35" s="35" t="s">
        <v>4</v>
      </c>
      <c r="C35" s="229">
        <f t="shared" ref="C35:C40" si="58">C34+1</f>
        <v>46252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8"/>
        <v>0.5</v>
      </c>
      <c r="L35" s="16">
        <f t="shared" si="20"/>
        <v>8.5</v>
      </c>
      <c r="M35" s="16" t="str">
        <f t="shared" si="49"/>
        <v>-</v>
      </c>
      <c r="N35" s="16" t="str">
        <f t="shared" si="36"/>
        <v>-</v>
      </c>
      <c r="O35" s="157">
        <f>Voreingabe!$I$9</f>
        <v>8.5</v>
      </c>
      <c r="P35" s="151">
        <f t="shared" ref="P35:P40" si="59">L35-O35</f>
        <v>0</v>
      </c>
      <c r="Q35" s="151" t="str">
        <f t="shared" si="50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6"/>
        <v>Okay</v>
      </c>
      <c r="AA35" s="14"/>
      <c r="AB35" s="31">
        <f t="shared" si="51"/>
        <v>0</v>
      </c>
      <c r="AC35" s="32">
        <f t="shared" si="52"/>
        <v>18</v>
      </c>
      <c r="AD35" s="31" t="str">
        <f t="shared" si="53"/>
        <v>1</v>
      </c>
      <c r="AE35" s="31" t="str">
        <f t="shared" si="54"/>
        <v>1</v>
      </c>
      <c r="AF35" s="31" t="str">
        <f t="shared" si="55"/>
        <v>1</v>
      </c>
      <c r="AG35" s="31">
        <f t="shared" si="56"/>
        <v>3</v>
      </c>
      <c r="AI35" s="31" t="str">
        <f t="shared" si="57"/>
        <v xml:space="preserve"> </v>
      </c>
      <c r="AJ35" s="31">
        <f t="shared" si="8"/>
        <v>1</v>
      </c>
    </row>
    <row r="36" spans="2:36" ht="16.5" customHeight="1" x14ac:dyDescent="0.2">
      <c r="B36" s="35" t="s">
        <v>2</v>
      </c>
      <c r="C36" s="229">
        <f t="shared" si="58"/>
        <v>46253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8"/>
        <v>0.5</v>
      </c>
      <c r="L36" s="16">
        <f t="shared" si="20"/>
        <v>7.5</v>
      </c>
      <c r="M36" s="16" t="str">
        <f t="shared" si="49"/>
        <v>-</v>
      </c>
      <c r="N36" s="16" t="str">
        <f t="shared" si="36"/>
        <v>-</v>
      </c>
      <c r="O36" s="157">
        <f>Voreingabe!$I$10</f>
        <v>7.5</v>
      </c>
      <c r="P36" s="151">
        <f t="shared" si="59"/>
        <v>0</v>
      </c>
      <c r="Q36" s="151" t="str">
        <f t="shared" si="50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6"/>
        <v>Okay</v>
      </c>
      <c r="AA36" s="14"/>
      <c r="AB36" s="31">
        <f t="shared" si="51"/>
        <v>0</v>
      </c>
      <c r="AC36" s="32">
        <f t="shared" si="52"/>
        <v>17</v>
      </c>
      <c r="AD36" s="31" t="str">
        <f t="shared" si="53"/>
        <v>1</v>
      </c>
      <c r="AE36" s="31" t="str">
        <f t="shared" si="54"/>
        <v>1</v>
      </c>
      <c r="AF36" s="31" t="str">
        <f t="shared" si="55"/>
        <v>1</v>
      </c>
      <c r="AG36" s="31">
        <f t="shared" si="56"/>
        <v>3</v>
      </c>
      <c r="AI36" s="31" t="str">
        <f t="shared" si="57"/>
        <v xml:space="preserve"> </v>
      </c>
      <c r="AJ36" s="31">
        <f t="shared" si="8"/>
        <v>1</v>
      </c>
    </row>
    <row r="37" spans="2:36" ht="16.5" customHeight="1" x14ac:dyDescent="0.2">
      <c r="B37" s="35" t="s">
        <v>3</v>
      </c>
      <c r="C37" s="229">
        <f t="shared" si="58"/>
        <v>46254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8"/>
        <v>0.5</v>
      </c>
      <c r="L37" s="16">
        <f t="shared" si="20"/>
        <v>7.5</v>
      </c>
      <c r="M37" s="16" t="str">
        <f t="shared" si="49"/>
        <v>-</v>
      </c>
      <c r="N37" s="16" t="str">
        <f t="shared" si="36"/>
        <v>-</v>
      </c>
      <c r="O37" s="157">
        <f>Voreingabe!$I$11</f>
        <v>7.5</v>
      </c>
      <c r="P37" s="151">
        <f t="shared" si="59"/>
        <v>0</v>
      </c>
      <c r="Q37" s="151" t="str">
        <f t="shared" si="50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6"/>
        <v>Okay</v>
      </c>
      <c r="AA37" s="14"/>
      <c r="AB37" s="31">
        <f t="shared" si="51"/>
        <v>0</v>
      </c>
      <c r="AC37" s="32">
        <f t="shared" si="52"/>
        <v>17</v>
      </c>
      <c r="AD37" s="31" t="str">
        <f t="shared" si="53"/>
        <v>1</v>
      </c>
      <c r="AE37" s="31" t="str">
        <f t="shared" si="54"/>
        <v>1</v>
      </c>
      <c r="AF37" s="31" t="str">
        <f t="shared" si="55"/>
        <v>1</v>
      </c>
      <c r="AG37" s="31">
        <f t="shared" si="56"/>
        <v>3</v>
      </c>
      <c r="AI37" s="31" t="str">
        <f t="shared" si="57"/>
        <v xml:space="preserve"> </v>
      </c>
      <c r="AJ37" s="31">
        <f t="shared" si="8"/>
        <v>1</v>
      </c>
    </row>
    <row r="38" spans="2:36" ht="16.5" customHeight="1" x14ac:dyDescent="0.2">
      <c r="B38" s="35" t="s">
        <v>5</v>
      </c>
      <c r="C38" s="229">
        <f t="shared" si="58"/>
        <v>46255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8"/>
        <v>0.5</v>
      </c>
      <c r="L38" s="16">
        <f t="shared" si="20"/>
        <v>6.5</v>
      </c>
      <c r="M38" s="16" t="str">
        <f t="shared" si="49"/>
        <v>-</v>
      </c>
      <c r="N38" s="16" t="str">
        <f t="shared" si="36"/>
        <v>-</v>
      </c>
      <c r="O38" s="157">
        <f>Voreingabe!$I$12</f>
        <v>6.5</v>
      </c>
      <c r="P38" s="151">
        <f t="shared" si="59"/>
        <v>0</v>
      </c>
      <c r="Q38" s="151" t="str">
        <f t="shared" si="50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6"/>
        <v>Okay</v>
      </c>
      <c r="AA38" s="14"/>
      <c r="AB38" s="31">
        <f t="shared" si="51"/>
        <v>0</v>
      </c>
      <c r="AC38" s="32">
        <f t="shared" si="52"/>
        <v>16</v>
      </c>
      <c r="AD38" s="31" t="str">
        <f t="shared" si="53"/>
        <v>1</v>
      </c>
      <c r="AE38" s="31" t="str">
        <f t="shared" si="54"/>
        <v>1</v>
      </c>
      <c r="AF38" s="31" t="str">
        <f t="shared" si="55"/>
        <v>1</v>
      </c>
      <c r="AG38" s="31">
        <f t="shared" si="56"/>
        <v>3</v>
      </c>
      <c r="AI38" s="31" t="str">
        <f t="shared" si="57"/>
        <v xml:space="preserve"> </v>
      </c>
      <c r="AJ38" s="31">
        <f t="shared" si="8"/>
        <v>1</v>
      </c>
    </row>
    <row r="39" spans="2:36" ht="16.5" customHeight="1" x14ac:dyDescent="0.2">
      <c r="B39" s="36" t="s">
        <v>6</v>
      </c>
      <c r="C39" s="229">
        <f t="shared" si="58"/>
        <v>46256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8"/>
        <v>0</v>
      </c>
      <c r="L39" s="16">
        <f t="shared" si="20"/>
        <v>0</v>
      </c>
      <c r="M39" s="16" t="str">
        <f t="shared" si="49"/>
        <v>-</v>
      </c>
      <c r="N39" s="16" t="str">
        <f t="shared" si="36"/>
        <v>-</v>
      </c>
      <c r="O39" s="157">
        <f>Voreingabe!$I$13</f>
        <v>0</v>
      </c>
      <c r="P39" s="151">
        <f t="shared" si="59"/>
        <v>0</v>
      </c>
      <c r="Q39" s="151" t="str">
        <f t="shared" si="50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6"/>
        <v>Okay</v>
      </c>
      <c r="AA39" s="14"/>
      <c r="AB39" s="31">
        <f t="shared" si="51"/>
        <v>0</v>
      </c>
      <c r="AC39" s="32">
        <f t="shared" si="52"/>
        <v>0</v>
      </c>
      <c r="AD39" s="31" t="str">
        <f t="shared" si="53"/>
        <v>2</v>
      </c>
      <c r="AE39" s="31" t="str">
        <f t="shared" si="54"/>
        <v>1</v>
      </c>
      <c r="AF39" s="31" t="str">
        <f t="shared" si="55"/>
        <v>1</v>
      </c>
      <c r="AG39" s="31">
        <f t="shared" si="56"/>
        <v>4</v>
      </c>
      <c r="AI39" s="31" t="str">
        <f t="shared" si="57"/>
        <v xml:space="preserve"> </v>
      </c>
      <c r="AJ39" s="31" t="str">
        <f t="shared" si="8"/>
        <v xml:space="preserve"> </v>
      </c>
    </row>
    <row r="40" spans="2:36" ht="16.5" customHeight="1" thickBot="1" x14ac:dyDescent="0.25">
      <c r="B40" s="29" t="s">
        <v>7</v>
      </c>
      <c r="C40" s="231">
        <f t="shared" si="58"/>
        <v>46257</v>
      </c>
      <c r="D40" s="20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8"/>
        <v>0</v>
      </c>
      <c r="L40" s="16">
        <f t="shared" si="20"/>
        <v>0</v>
      </c>
      <c r="M40" s="16" t="str">
        <f t="shared" si="49"/>
        <v>-</v>
      </c>
      <c r="N40" s="16" t="str">
        <f t="shared" si="36"/>
        <v>-</v>
      </c>
      <c r="O40" s="157">
        <f>Voreingabe!$I$14</f>
        <v>0</v>
      </c>
      <c r="P40" s="151">
        <f t="shared" si="59"/>
        <v>0</v>
      </c>
      <c r="Q40" s="151" t="str">
        <f t="shared" si="50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6"/>
        <v>Okay</v>
      </c>
      <c r="AA40" s="14"/>
      <c r="AB40" s="31">
        <f t="shared" si="51"/>
        <v>0</v>
      </c>
      <c r="AC40" s="32">
        <f t="shared" si="52"/>
        <v>0</v>
      </c>
      <c r="AD40" s="31" t="str">
        <f t="shared" si="53"/>
        <v>2</v>
      </c>
      <c r="AE40" s="31" t="str">
        <f t="shared" si="54"/>
        <v>1</v>
      </c>
      <c r="AF40" s="31" t="str">
        <f t="shared" si="55"/>
        <v>1</v>
      </c>
      <c r="AG40" s="31">
        <f t="shared" si="56"/>
        <v>4</v>
      </c>
      <c r="AI40" s="31" t="s">
        <v>84</v>
      </c>
      <c r="AJ40" s="31" t="str">
        <f t="shared" si="8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 t="shared" ref="P41:P49" si="60">L41-O41</f>
        <v>0</v>
      </c>
      <c r="Q41" s="160"/>
      <c r="R41" s="161">
        <f t="shared" ref="R41:Y41" si="61">SUM(R34:R40)</f>
        <v>0</v>
      </c>
      <c r="S41" s="161">
        <f t="shared" si="61"/>
        <v>0</v>
      </c>
      <c r="T41" s="161">
        <f t="shared" si="61"/>
        <v>0</v>
      </c>
      <c r="U41" s="161">
        <f t="shared" si="61"/>
        <v>0</v>
      </c>
      <c r="V41" s="161">
        <f t="shared" si="61"/>
        <v>0</v>
      </c>
      <c r="W41" s="161">
        <f t="shared" si="61"/>
        <v>0</v>
      </c>
      <c r="X41" s="161">
        <f t="shared" si="61"/>
        <v>0</v>
      </c>
      <c r="Y41" s="161">
        <f t="shared" si="61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39">
        <f>C40+1</f>
        <v>46258</v>
      </c>
      <c r="D42" s="27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 t="shared" ref="K42:K48" si="62">(G42-F42)+(I42-H42)</f>
        <v>0.5</v>
      </c>
      <c r="L42" s="16">
        <f t="shared" ref="L42:L48" si="63">+IF((J42-E42-K42)&gt;=0,(J42-E42-K42),(J42-(E42-24)-K42))</f>
        <v>8.5</v>
      </c>
      <c r="M42" s="16" t="str">
        <f t="shared" ref="M42:M48" si="64">IF(L42&gt;12,"§9 AZG! ","-")</f>
        <v>-</v>
      </c>
      <c r="N42" s="16" t="str">
        <f t="shared" si="36"/>
        <v>-</v>
      </c>
      <c r="O42" s="157">
        <f>Voreingabe!$I$8</f>
        <v>8.5</v>
      </c>
      <c r="P42" s="151">
        <f t="shared" si="60"/>
        <v>0</v>
      </c>
      <c r="Q42" s="151" t="str">
        <f t="shared" ref="Q42:Q47" si="65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6">P42-T42-V42-W42-X42-Y42-R42-U42-S42</f>
        <v>0</v>
      </c>
      <c r="AC42" s="32">
        <f t="shared" ref="AC42:AC48" si="67">IF(AND(J42&gt;=0.1,J42&lt;=12),J42+24,IF(J42&gt;=12,J42,0))</f>
        <v>18</v>
      </c>
      <c r="AD42" s="31" t="str">
        <f t="shared" ref="AD42:AD48" si="68">IF(E42&gt;6.99,"1","2")</f>
        <v>1</v>
      </c>
      <c r="AE42" s="31" t="str">
        <f t="shared" ref="AE42:AE48" si="69">IF(AC42&lt;18.99,"1","2")</f>
        <v>1</v>
      </c>
      <c r="AF42" s="31" t="str">
        <f t="shared" ref="AF42:AF48" si="70">IF(AC42&gt;22,"2","1")</f>
        <v>1</v>
      </c>
      <c r="AG42" s="31">
        <f t="shared" ref="AG42:AG48" si="71">AD42+AE42+AF42</f>
        <v>3</v>
      </c>
      <c r="AI42" s="31" t="str">
        <f t="shared" ref="AI42:AI47" si="72">IF(D42="U",1," ")</f>
        <v xml:space="preserve"> </v>
      </c>
      <c r="AJ42" s="31">
        <f t="shared" si="8"/>
        <v>1</v>
      </c>
    </row>
    <row r="43" spans="2:36" ht="16.5" customHeight="1" x14ac:dyDescent="0.2">
      <c r="B43" s="35" t="s">
        <v>4</v>
      </c>
      <c r="C43" s="229">
        <f>C42+1</f>
        <v>46259</v>
      </c>
      <c r="D43" s="17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 t="shared" si="62"/>
        <v>0.5</v>
      </c>
      <c r="L43" s="16">
        <f t="shared" si="63"/>
        <v>8.5</v>
      </c>
      <c r="M43" s="16" t="str">
        <f t="shared" si="64"/>
        <v>-</v>
      </c>
      <c r="N43" s="16" t="str">
        <f t="shared" si="36"/>
        <v>-</v>
      </c>
      <c r="O43" s="157">
        <f>Voreingabe!$I$9</f>
        <v>8.5</v>
      </c>
      <c r="P43" s="151">
        <f t="shared" si="60"/>
        <v>0</v>
      </c>
      <c r="Q43" s="151" t="str">
        <f t="shared" si="65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6"/>
        <v>Okay</v>
      </c>
      <c r="AA43" s="14"/>
      <c r="AB43" s="31">
        <f t="shared" si="66"/>
        <v>0</v>
      </c>
      <c r="AC43" s="32">
        <f t="shared" si="67"/>
        <v>18</v>
      </c>
      <c r="AD43" s="31" t="str">
        <f t="shared" si="68"/>
        <v>1</v>
      </c>
      <c r="AE43" s="31" t="str">
        <f t="shared" si="69"/>
        <v>1</v>
      </c>
      <c r="AF43" s="31" t="str">
        <f t="shared" si="70"/>
        <v>1</v>
      </c>
      <c r="AG43" s="31">
        <f t="shared" si="71"/>
        <v>3</v>
      </c>
      <c r="AI43" s="31" t="str">
        <f t="shared" si="72"/>
        <v xml:space="preserve"> </v>
      </c>
      <c r="AJ43" s="31">
        <f t="shared" si="8"/>
        <v>1</v>
      </c>
    </row>
    <row r="44" spans="2:36" ht="16.5" customHeight="1" x14ac:dyDescent="0.2">
      <c r="B44" s="35" t="s">
        <v>2</v>
      </c>
      <c r="C44" s="229">
        <f>C43+1</f>
        <v>46260</v>
      </c>
      <c r="D44" s="17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 t="shared" si="62"/>
        <v>0.5</v>
      </c>
      <c r="L44" s="16">
        <f t="shared" si="63"/>
        <v>7.5</v>
      </c>
      <c r="M44" s="16" t="str">
        <f t="shared" si="64"/>
        <v>-</v>
      </c>
      <c r="N44" s="16" t="str">
        <f t="shared" si="36"/>
        <v>-</v>
      </c>
      <c r="O44" s="157">
        <f>Voreingabe!$I$10</f>
        <v>7.5</v>
      </c>
      <c r="P44" s="151">
        <f t="shared" si="60"/>
        <v>0</v>
      </c>
      <c r="Q44" s="151" t="str">
        <f t="shared" si="65"/>
        <v>-</v>
      </c>
      <c r="R44" s="153"/>
      <c r="S44" s="180"/>
      <c r="T44" s="154"/>
      <c r="U44" s="154"/>
      <c r="V44" s="154"/>
      <c r="W44" s="154"/>
      <c r="X44" s="155"/>
      <c r="Y44" s="155"/>
      <c r="Z44" s="156" t="str">
        <f t="shared" si="6"/>
        <v>Okay</v>
      </c>
      <c r="AA44" s="14"/>
      <c r="AB44" s="31">
        <f t="shared" si="66"/>
        <v>0</v>
      </c>
      <c r="AC44" s="32">
        <f t="shared" si="67"/>
        <v>17</v>
      </c>
      <c r="AD44" s="31" t="str">
        <f t="shared" si="68"/>
        <v>1</v>
      </c>
      <c r="AE44" s="31" t="str">
        <f t="shared" si="69"/>
        <v>1</v>
      </c>
      <c r="AF44" s="31" t="str">
        <f t="shared" si="70"/>
        <v>1</v>
      </c>
      <c r="AG44" s="31">
        <f t="shared" si="71"/>
        <v>3</v>
      </c>
      <c r="AI44" s="31" t="str">
        <f t="shared" si="72"/>
        <v xml:space="preserve"> </v>
      </c>
      <c r="AJ44" s="31">
        <f t="shared" si="8"/>
        <v>1</v>
      </c>
    </row>
    <row r="45" spans="2:36" ht="16.5" customHeight="1" x14ac:dyDescent="0.2">
      <c r="B45" s="35" t="s">
        <v>3</v>
      </c>
      <c r="C45" s="229">
        <f t="shared" ref="C45:C48" si="73">C44+1</f>
        <v>46261</v>
      </c>
      <c r="D45" s="17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si="62"/>
        <v>0.5</v>
      </c>
      <c r="L45" s="16">
        <f t="shared" si="63"/>
        <v>7.5</v>
      </c>
      <c r="M45" s="16" t="str">
        <f t="shared" si="64"/>
        <v>-</v>
      </c>
      <c r="N45" s="16" t="str">
        <f t="shared" ref="N45:N48" si="74">IF(L45&gt;6,IF(K45&lt;0.5,"Pause!","-"),"-")</f>
        <v>-</v>
      </c>
      <c r="O45" s="157">
        <f>Voreingabe!$I$11</f>
        <v>7.5</v>
      </c>
      <c r="P45" s="151">
        <f t="shared" si="60"/>
        <v>0</v>
      </c>
      <c r="Q45" s="151" t="str">
        <f t="shared" si="65"/>
        <v>-</v>
      </c>
      <c r="R45" s="153"/>
      <c r="S45" s="180"/>
      <c r="T45" s="154"/>
      <c r="U45" s="154"/>
      <c r="V45" s="154"/>
      <c r="W45" s="154"/>
      <c r="X45" s="155"/>
      <c r="Y45" s="155"/>
      <c r="Z45" s="156" t="str">
        <f t="shared" si="6"/>
        <v>Okay</v>
      </c>
      <c r="AA45" s="14"/>
      <c r="AB45" s="31">
        <f t="shared" si="66"/>
        <v>0</v>
      </c>
      <c r="AC45" s="32">
        <f t="shared" si="67"/>
        <v>17</v>
      </c>
      <c r="AD45" s="31" t="str">
        <f t="shared" si="68"/>
        <v>1</v>
      </c>
      <c r="AE45" s="31" t="str">
        <f t="shared" si="69"/>
        <v>1</v>
      </c>
      <c r="AF45" s="31" t="str">
        <f t="shared" si="70"/>
        <v>1</v>
      </c>
      <c r="AG45" s="31">
        <f t="shared" si="71"/>
        <v>3</v>
      </c>
      <c r="AI45" s="31" t="str">
        <f t="shared" si="72"/>
        <v xml:space="preserve"> </v>
      </c>
      <c r="AJ45" s="31">
        <f t="shared" si="8"/>
        <v>1</v>
      </c>
    </row>
    <row r="46" spans="2:36" ht="16.5" customHeight="1" x14ac:dyDescent="0.2">
      <c r="B46" s="35" t="s">
        <v>5</v>
      </c>
      <c r="C46" s="229">
        <f t="shared" si="73"/>
        <v>46262</v>
      </c>
      <c r="D46" s="17"/>
      <c r="E46" s="44">
        <f>Voreingabe!$C$12</f>
        <v>9</v>
      </c>
      <c r="F46" s="44">
        <f>Voreingabe!$E$12</f>
        <v>12</v>
      </c>
      <c r="G46" s="44">
        <f>Voreingabe!$F$12</f>
        <v>12.5</v>
      </c>
      <c r="H46" s="44">
        <f>Voreingabe!$G$12</f>
        <v>0</v>
      </c>
      <c r="I46" s="44">
        <f>Voreingabe!$H$12</f>
        <v>0</v>
      </c>
      <c r="J46" s="44">
        <f>Voreingabe!$D$12</f>
        <v>16</v>
      </c>
      <c r="K46" s="115">
        <f t="shared" si="62"/>
        <v>0.5</v>
      </c>
      <c r="L46" s="16">
        <f t="shared" si="63"/>
        <v>6.5</v>
      </c>
      <c r="M46" s="16" t="str">
        <f t="shared" si="64"/>
        <v>-</v>
      </c>
      <c r="N46" s="16" t="str">
        <f t="shared" si="74"/>
        <v>-</v>
      </c>
      <c r="O46" s="157">
        <f>Voreingabe!$I$12</f>
        <v>6.5</v>
      </c>
      <c r="P46" s="151">
        <f t="shared" si="60"/>
        <v>0</v>
      </c>
      <c r="Q46" s="151" t="str">
        <f t="shared" si="65"/>
        <v>-</v>
      </c>
      <c r="R46" s="153"/>
      <c r="S46" s="180"/>
      <c r="T46" s="154"/>
      <c r="U46" s="154"/>
      <c r="V46" s="154"/>
      <c r="W46" s="154"/>
      <c r="X46" s="155"/>
      <c r="Y46" s="155"/>
      <c r="Z46" s="156" t="str">
        <f t="shared" si="6"/>
        <v>Okay</v>
      </c>
      <c r="AA46" s="14"/>
      <c r="AB46" s="31">
        <f t="shared" si="66"/>
        <v>0</v>
      </c>
      <c r="AC46" s="32">
        <f t="shared" si="67"/>
        <v>16</v>
      </c>
      <c r="AD46" s="31" t="str">
        <f t="shared" si="68"/>
        <v>1</v>
      </c>
      <c r="AE46" s="31" t="str">
        <f t="shared" si="69"/>
        <v>1</v>
      </c>
      <c r="AF46" s="31" t="str">
        <f t="shared" si="70"/>
        <v>1</v>
      </c>
      <c r="AG46" s="31">
        <f t="shared" si="71"/>
        <v>3</v>
      </c>
      <c r="AI46" s="31" t="str">
        <f t="shared" si="72"/>
        <v xml:space="preserve"> </v>
      </c>
      <c r="AJ46" s="31">
        <f t="shared" si="8"/>
        <v>1</v>
      </c>
    </row>
    <row r="47" spans="2:36" ht="16.5" customHeight="1" x14ac:dyDescent="0.2">
      <c r="B47" s="36" t="s">
        <v>6</v>
      </c>
      <c r="C47" s="229">
        <f t="shared" si="73"/>
        <v>46263</v>
      </c>
      <c r="D47" s="17"/>
      <c r="E47" s="44">
        <f>Voreingabe!$C$13</f>
        <v>0</v>
      </c>
      <c r="F47" s="44">
        <f>Voreingabe!$E$13</f>
        <v>0</v>
      </c>
      <c r="G47" s="44">
        <f>Voreingabe!$F$13</f>
        <v>0</v>
      </c>
      <c r="H47" s="44">
        <f>Voreingabe!$G$13</f>
        <v>0</v>
      </c>
      <c r="I47" s="44">
        <f>Voreingabe!$H$13</f>
        <v>0</v>
      </c>
      <c r="J47" s="44">
        <f>Voreingabe!$D$13</f>
        <v>0</v>
      </c>
      <c r="K47" s="115">
        <f t="shared" si="62"/>
        <v>0</v>
      </c>
      <c r="L47" s="16">
        <f t="shared" si="63"/>
        <v>0</v>
      </c>
      <c r="M47" s="16" t="str">
        <f t="shared" si="64"/>
        <v>-</v>
      </c>
      <c r="N47" s="16" t="str">
        <f t="shared" si="74"/>
        <v>-</v>
      </c>
      <c r="O47" s="157">
        <f>Voreingabe!$I$13</f>
        <v>0</v>
      </c>
      <c r="P47" s="151">
        <f t="shared" si="60"/>
        <v>0</v>
      </c>
      <c r="Q47" s="151" t="str">
        <f t="shared" si="65"/>
        <v>-</v>
      </c>
      <c r="R47" s="153"/>
      <c r="S47" s="180"/>
      <c r="T47" s="154"/>
      <c r="U47" s="154"/>
      <c r="V47" s="154"/>
      <c r="W47" s="154"/>
      <c r="X47" s="155"/>
      <c r="Y47" s="155"/>
      <c r="Z47" s="156" t="str">
        <f t="shared" si="6"/>
        <v>Okay</v>
      </c>
      <c r="AA47" s="14"/>
      <c r="AB47" s="31">
        <f t="shared" si="66"/>
        <v>0</v>
      </c>
      <c r="AC47" s="32">
        <f t="shared" si="67"/>
        <v>0</v>
      </c>
      <c r="AD47" s="31" t="str">
        <f t="shared" si="68"/>
        <v>2</v>
      </c>
      <c r="AE47" s="31" t="str">
        <f t="shared" si="69"/>
        <v>1</v>
      </c>
      <c r="AF47" s="31" t="str">
        <f t="shared" si="70"/>
        <v>1</v>
      </c>
      <c r="AG47" s="31">
        <f t="shared" si="71"/>
        <v>4</v>
      </c>
      <c r="AI47" s="31" t="str">
        <f t="shared" si="72"/>
        <v xml:space="preserve"> </v>
      </c>
      <c r="AJ47" s="31" t="str">
        <f t="shared" si="8"/>
        <v xml:space="preserve"> </v>
      </c>
    </row>
    <row r="48" spans="2:36" ht="16.5" customHeight="1" thickBot="1" x14ac:dyDescent="0.25">
      <c r="B48" s="29" t="s">
        <v>7</v>
      </c>
      <c r="C48" s="231">
        <f t="shared" si="73"/>
        <v>46264</v>
      </c>
      <c r="D48" s="20"/>
      <c r="E48" s="44">
        <f>Voreingabe!$C$14</f>
        <v>0</v>
      </c>
      <c r="F48" s="44">
        <f>Voreingabe!$E$14</f>
        <v>0</v>
      </c>
      <c r="G48" s="44">
        <f>Voreingabe!$F$14</f>
        <v>0</v>
      </c>
      <c r="H48" s="44">
        <f>Voreingabe!$G$14</f>
        <v>0</v>
      </c>
      <c r="I48" s="44">
        <f>Voreingabe!$H$14</f>
        <v>0</v>
      </c>
      <c r="J48" s="44">
        <f>Voreingabe!$D$14</f>
        <v>0</v>
      </c>
      <c r="K48" s="115">
        <f t="shared" si="62"/>
        <v>0</v>
      </c>
      <c r="L48" s="16">
        <f t="shared" si="63"/>
        <v>0</v>
      </c>
      <c r="M48" s="16" t="str">
        <f t="shared" si="64"/>
        <v>-</v>
      </c>
      <c r="N48" s="16" t="str">
        <f t="shared" si="74"/>
        <v>-</v>
      </c>
      <c r="O48" s="157">
        <f>Voreingabe!$I$14</f>
        <v>0</v>
      </c>
      <c r="P48" s="151">
        <f t="shared" si="60"/>
        <v>0</v>
      </c>
      <c r="Q48" s="151"/>
      <c r="R48" s="153"/>
      <c r="S48" s="180"/>
      <c r="T48" s="154"/>
      <c r="U48" s="154"/>
      <c r="V48" s="154"/>
      <c r="W48" s="154"/>
      <c r="X48" s="155"/>
      <c r="Y48" s="155"/>
      <c r="Z48" s="156" t="str">
        <f>IF(AB48=0,"Okay","Fehler")</f>
        <v>Okay</v>
      </c>
      <c r="AA48" s="14"/>
      <c r="AB48" s="31">
        <f t="shared" si="66"/>
        <v>0</v>
      </c>
      <c r="AC48" s="32">
        <f t="shared" si="67"/>
        <v>0</v>
      </c>
      <c r="AD48" s="31" t="str">
        <f t="shared" si="68"/>
        <v>2</v>
      </c>
      <c r="AE48" s="31" t="str">
        <f t="shared" si="69"/>
        <v>1</v>
      </c>
      <c r="AF48" s="31" t="str">
        <f t="shared" si="70"/>
        <v>1</v>
      </c>
      <c r="AG48" s="31">
        <f t="shared" si="71"/>
        <v>4</v>
      </c>
      <c r="AI48" s="31" t="s">
        <v>84</v>
      </c>
      <c r="AJ48" s="31" t="str">
        <f>IF(L48&gt;0.5,1," ")</f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2"/>
      <c r="L49" s="101">
        <f>SUM(L42:L48)</f>
        <v>38.5</v>
      </c>
      <c r="M49" s="16" t="str">
        <f>IF(L49&gt;60,"§9 AZG! ","-")</f>
        <v>-</v>
      </c>
      <c r="N49" s="97"/>
      <c r="O49" s="158">
        <f>SUM(O42:O48)</f>
        <v>38.5</v>
      </c>
      <c r="P49" s="159">
        <f t="shared" si="60"/>
        <v>0</v>
      </c>
      <c r="Q49" s="160"/>
      <c r="R49" s="161">
        <f t="shared" ref="R49:Y49" si="75">SUM(R42:R48)</f>
        <v>0</v>
      </c>
      <c r="S49" s="161">
        <f t="shared" si="75"/>
        <v>0</v>
      </c>
      <c r="T49" s="163">
        <f t="shared" si="75"/>
        <v>0</v>
      </c>
      <c r="U49" s="161">
        <f t="shared" si="75"/>
        <v>0</v>
      </c>
      <c r="V49" s="163">
        <f t="shared" si="75"/>
        <v>0</v>
      </c>
      <c r="W49" s="163">
        <f t="shared" si="75"/>
        <v>0</v>
      </c>
      <c r="X49" s="163">
        <f t="shared" si="75"/>
        <v>0</v>
      </c>
      <c r="Y49" s="163">
        <f t="shared" si="75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31">
        <v>46265</v>
      </c>
      <c r="D50" s="27"/>
      <c r="E50" s="44">
        <f>Voreingabe!$C$8</f>
        <v>9</v>
      </c>
      <c r="F50" s="44">
        <f>Voreingabe!$E$8</f>
        <v>12</v>
      </c>
      <c r="G50" s="44">
        <f>Voreingabe!$F$8</f>
        <v>12.5</v>
      </c>
      <c r="H50" s="44">
        <f>Voreingabe!$G$8</f>
        <v>0</v>
      </c>
      <c r="I50" s="44">
        <f>Voreingabe!$H$8</f>
        <v>0</v>
      </c>
      <c r="J50" s="44">
        <f>Voreingabe!$D$8</f>
        <v>18</v>
      </c>
      <c r="K50" s="115">
        <f t="shared" ref="K50" si="76">(G50-F50)+(I50-H50)</f>
        <v>0.5</v>
      </c>
      <c r="L50" s="16">
        <f t="shared" ref="L50" si="77">+IF((J50-E50-K50)&gt;=0,(J50-E50-K50),(J50-(E50-24)-K50))</f>
        <v>8.5</v>
      </c>
      <c r="M50" s="16" t="str">
        <f t="shared" ref="M50" si="78">IF(L50&gt;12,"§9 AZG! ","-")</f>
        <v>-</v>
      </c>
      <c r="N50" s="16" t="str">
        <f t="shared" ref="N50" si="79">IF(L50&gt;6,IF(K50&lt;0.5,"Pause!","-"),"-")</f>
        <v>-</v>
      </c>
      <c r="O50" s="157">
        <f>Voreingabe!$I$8</f>
        <v>8.5</v>
      </c>
      <c r="P50" s="151">
        <f t="shared" ref="P50" si="80">L50-O50</f>
        <v>0</v>
      </c>
      <c r="Q50" s="151" t="str">
        <f t="shared" ref="Q50" si="81">IF(AND((J50-19)&gt;2.99,(J50-E50)&gt;3,J50&gt;19),"JA","-")</f>
        <v>-</v>
      </c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82">P50-T50-V50-W50-X50-Y50-R50-U50-S50</f>
        <v>0</v>
      </c>
      <c r="AC50" s="32">
        <f t="shared" ref="AC50:AC56" si="83">IF(AND(J50&gt;=0.1,J50&lt;=12),J50+24,IF(J50&gt;=12,J50,0))</f>
        <v>18</v>
      </c>
      <c r="AD50" s="31" t="str">
        <f t="shared" ref="AD50:AD56" si="84">IF(E50&gt;6.99,"1","2")</f>
        <v>1</v>
      </c>
      <c r="AE50" s="31" t="str">
        <f t="shared" ref="AE50:AE56" si="85">IF(AC50&lt;18.99,"1","2")</f>
        <v>1</v>
      </c>
      <c r="AF50" s="31" t="str">
        <f t="shared" ref="AF50:AF56" si="86">IF(AC50&gt;22,"2","1")</f>
        <v>1</v>
      </c>
      <c r="AG50" s="31">
        <f t="shared" ref="AG50:AG56" si="87">AD50+AE50+AF50</f>
        <v>3</v>
      </c>
      <c r="AI50" s="31" t="str">
        <f t="shared" ref="AI50:AI55" si="88">IF(D50="U",1," ")</f>
        <v xml:space="preserve"> </v>
      </c>
      <c r="AJ50" s="31">
        <f t="shared" si="8"/>
        <v>1</v>
      </c>
    </row>
    <row r="51" spans="2:36" ht="16.5" customHeight="1" x14ac:dyDescent="0.2">
      <c r="B51" s="35" t="s">
        <v>4</v>
      </c>
      <c r="C51" s="229"/>
      <c r="D51" s="27"/>
      <c r="E51" s="44"/>
      <c r="F51" s="44"/>
      <c r="G51" s="44"/>
      <c r="H51" s="44"/>
      <c r="I51" s="44"/>
      <c r="J51" s="44"/>
      <c r="K51" s="115"/>
      <c r="L51" s="16"/>
      <c r="M51" s="16"/>
      <c r="N51" s="16"/>
      <c r="O51" s="157"/>
      <c r="P51" s="151"/>
      <c r="Q51" s="151"/>
      <c r="R51" s="153"/>
      <c r="S51" s="180"/>
      <c r="T51" s="154"/>
      <c r="U51" s="154"/>
      <c r="V51" s="154"/>
      <c r="W51" s="154"/>
      <c r="X51" s="155"/>
      <c r="Y51" s="155"/>
      <c r="Z51" s="156" t="str">
        <f>IF(AB51=0,"Okay","Fehler")</f>
        <v>Okay</v>
      </c>
      <c r="AA51" s="14"/>
      <c r="AB51" s="31">
        <f t="shared" si="82"/>
        <v>0</v>
      </c>
      <c r="AC51" s="32">
        <f t="shared" si="83"/>
        <v>0</v>
      </c>
      <c r="AD51" s="31" t="str">
        <f t="shared" si="84"/>
        <v>2</v>
      </c>
      <c r="AE51" s="31" t="str">
        <f t="shared" si="85"/>
        <v>1</v>
      </c>
      <c r="AF51" s="31" t="str">
        <f t="shared" si="86"/>
        <v>1</v>
      </c>
      <c r="AG51" s="31">
        <f t="shared" si="87"/>
        <v>4</v>
      </c>
      <c r="AI51" s="31" t="str">
        <f t="shared" si="88"/>
        <v xml:space="preserve"> </v>
      </c>
      <c r="AJ51" s="31" t="str">
        <f t="shared" si="8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1"/>
      <c r="R52" s="153"/>
      <c r="S52" s="180"/>
      <c r="T52" s="154"/>
      <c r="U52" s="154"/>
      <c r="V52" s="154"/>
      <c r="W52" s="154"/>
      <c r="X52" s="155"/>
      <c r="Y52" s="155"/>
      <c r="Z52" s="156" t="str">
        <f t="shared" ref="Z52:Z56" si="89">IF(AB52=0,"Okay","Fehler")</f>
        <v>Okay</v>
      </c>
      <c r="AA52" s="14"/>
      <c r="AB52" s="31">
        <f t="shared" si="82"/>
        <v>0</v>
      </c>
      <c r="AC52" s="32">
        <f t="shared" si="83"/>
        <v>0</v>
      </c>
      <c r="AD52" s="31" t="str">
        <f t="shared" si="84"/>
        <v>2</v>
      </c>
      <c r="AE52" s="31" t="str">
        <f t="shared" si="85"/>
        <v>1</v>
      </c>
      <c r="AF52" s="31" t="str">
        <f t="shared" si="86"/>
        <v>1</v>
      </c>
      <c r="AG52" s="31">
        <f t="shared" si="87"/>
        <v>4</v>
      </c>
      <c r="AI52" s="31" t="str">
        <f t="shared" si="88"/>
        <v xml:space="preserve"> </v>
      </c>
      <c r="AJ52" s="31" t="str">
        <f t="shared" si="8"/>
        <v xml:space="preserve"> </v>
      </c>
    </row>
    <row r="53" spans="2:36" ht="16.5" customHeight="1" x14ac:dyDescent="0.2">
      <c r="B53" s="35" t="s">
        <v>3</v>
      </c>
      <c r="C53" s="229"/>
      <c r="D53" s="17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9"/>
        <v>Okay</v>
      </c>
      <c r="AA53" s="14"/>
      <c r="AB53" s="31">
        <f t="shared" si="82"/>
        <v>0</v>
      </c>
      <c r="AC53" s="32">
        <f t="shared" si="83"/>
        <v>0</v>
      </c>
      <c r="AD53" s="31" t="str">
        <f t="shared" si="84"/>
        <v>2</v>
      </c>
      <c r="AE53" s="31" t="str">
        <f t="shared" si="85"/>
        <v>1</v>
      </c>
      <c r="AF53" s="31" t="str">
        <f t="shared" si="86"/>
        <v>1</v>
      </c>
      <c r="AG53" s="31">
        <f t="shared" si="87"/>
        <v>4</v>
      </c>
      <c r="AI53" s="31" t="str">
        <f t="shared" si="88"/>
        <v xml:space="preserve"> </v>
      </c>
      <c r="AJ53" s="31" t="str">
        <f t="shared" si="8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9"/>
        <v>Okay</v>
      </c>
      <c r="AA54" s="14"/>
      <c r="AB54" s="31">
        <f t="shared" si="82"/>
        <v>0</v>
      </c>
      <c r="AC54" s="32">
        <f t="shared" si="83"/>
        <v>0</v>
      </c>
      <c r="AD54" s="31" t="str">
        <f t="shared" si="84"/>
        <v>2</v>
      </c>
      <c r="AE54" s="31" t="str">
        <f t="shared" si="85"/>
        <v>1</v>
      </c>
      <c r="AF54" s="31" t="str">
        <f t="shared" si="86"/>
        <v>1</v>
      </c>
      <c r="AG54" s="31">
        <f t="shared" si="87"/>
        <v>4</v>
      </c>
      <c r="AI54" s="31" t="str">
        <f t="shared" si="88"/>
        <v xml:space="preserve"> </v>
      </c>
      <c r="AJ54" s="31" t="str">
        <f t="shared" si="8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9"/>
        <v>Okay</v>
      </c>
      <c r="AA55" s="14"/>
      <c r="AB55" s="31">
        <f t="shared" si="82"/>
        <v>0</v>
      </c>
      <c r="AC55" s="32">
        <f t="shared" si="83"/>
        <v>0</v>
      </c>
      <c r="AD55" s="31" t="str">
        <f t="shared" si="84"/>
        <v>2</v>
      </c>
      <c r="AE55" s="31" t="str">
        <f t="shared" si="85"/>
        <v>1</v>
      </c>
      <c r="AF55" s="31" t="str">
        <f t="shared" si="86"/>
        <v>1</v>
      </c>
      <c r="AG55" s="31">
        <f t="shared" si="87"/>
        <v>4</v>
      </c>
      <c r="AI55" s="31" t="str">
        <f t="shared" si="88"/>
        <v xml:space="preserve"> </v>
      </c>
      <c r="AJ55" s="31" t="str">
        <f t="shared" si="8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9"/>
        <v>Okay</v>
      </c>
      <c r="AA56" s="14"/>
      <c r="AB56" s="31">
        <f t="shared" si="82"/>
        <v>0</v>
      </c>
      <c r="AC56" s="32">
        <f t="shared" si="83"/>
        <v>0</v>
      </c>
      <c r="AD56" s="31" t="str">
        <f t="shared" si="84"/>
        <v>2</v>
      </c>
      <c r="AE56" s="31" t="str">
        <f t="shared" si="85"/>
        <v>1</v>
      </c>
      <c r="AF56" s="31" t="str">
        <f t="shared" si="86"/>
        <v>1</v>
      </c>
      <c r="AG56" s="31">
        <f t="shared" si="87"/>
        <v>4</v>
      </c>
      <c r="AI56" s="31" t="s">
        <v>84</v>
      </c>
      <c r="AJ56" s="31" t="str">
        <f t="shared" si="8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2"/>
      <c r="L57" s="118">
        <f>SUM(L50:L56)</f>
        <v>8.5</v>
      </c>
      <c r="M57" s="16" t="str">
        <f>IF(L57&gt;60,"§9 AZG! ","-")</f>
        <v>-</v>
      </c>
      <c r="N57" s="16"/>
      <c r="O57" s="165">
        <f>SUM(O50:O56)</f>
        <v>8.5</v>
      </c>
      <c r="P57" s="166">
        <f>L57-O57</f>
        <v>0</v>
      </c>
      <c r="Q57" s="167"/>
      <c r="R57" s="161">
        <f t="shared" ref="R57:Y57" si="90">SUM(R50:R56)</f>
        <v>0</v>
      </c>
      <c r="S57" s="161">
        <f t="shared" si="90"/>
        <v>0</v>
      </c>
      <c r="T57" s="161">
        <f t="shared" si="90"/>
        <v>0</v>
      </c>
      <c r="U57" s="161">
        <f t="shared" si="90"/>
        <v>0</v>
      </c>
      <c r="V57" s="161">
        <f t="shared" si="90"/>
        <v>0</v>
      </c>
      <c r="W57" s="161">
        <f t="shared" si="90"/>
        <v>0</v>
      </c>
      <c r="X57" s="161">
        <f t="shared" si="90"/>
        <v>0</v>
      </c>
      <c r="Y57" s="161">
        <f t="shared" si="90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162.5</v>
      </c>
      <c r="M58" s="245" t="str">
        <f>IF((L58/D59)&gt;9.6,"Achtung: WHAZ","")</f>
        <v/>
      </c>
      <c r="N58" s="8"/>
      <c r="O58" s="119">
        <f>O17+O25+O33+O41+O49+O57</f>
        <v>162.5</v>
      </c>
      <c r="P58" s="123">
        <f>P17+P25+P33+P41+P49+P57</f>
        <v>0</v>
      </c>
      <c r="Q58" s="124"/>
      <c r="R58" s="121">
        <f>R17+R25+R33+R41+R49+R57+R9</f>
        <v>0</v>
      </c>
      <c r="S58" s="183">
        <f>S17+S25+S33+S41+S49+S57+S9</f>
        <v>0</v>
      </c>
      <c r="T58" s="78">
        <f t="shared" ref="T58:Y58" si="91">T17+T25+T33+T41+T49+T57+T9</f>
        <v>0</v>
      </c>
      <c r="U58" s="78">
        <f t="shared" si="91"/>
        <v>0</v>
      </c>
      <c r="V58" s="78">
        <f t="shared" si="91"/>
        <v>0</v>
      </c>
      <c r="W58" s="78">
        <f t="shared" si="91"/>
        <v>0</v>
      </c>
      <c r="X58" s="79">
        <f t="shared" si="91"/>
        <v>0</v>
      </c>
      <c r="Y58" s="79">
        <f t="shared" si="91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21</v>
      </c>
    </row>
    <row r="59" spans="2:36" ht="16.5" customHeight="1" thickBot="1" x14ac:dyDescent="0.25">
      <c r="B59" s="80" t="s">
        <v>113</v>
      </c>
      <c r="C59" s="126"/>
      <c r="D59" s="128">
        <f>+AJ58</f>
        <v>21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2.75" x14ac:dyDescent="0.2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8">
        <f t="shared" ref="R63:Y63" si="92">R58+R60-R62</f>
        <v>0</v>
      </c>
      <c r="S63" s="189">
        <f t="shared" si="92"/>
        <v>0</v>
      </c>
      <c r="T63" s="190">
        <f t="shared" si="92"/>
        <v>0</v>
      </c>
      <c r="U63" s="190">
        <f t="shared" si="92"/>
        <v>0</v>
      </c>
      <c r="V63" s="190">
        <f t="shared" si="92"/>
        <v>0</v>
      </c>
      <c r="W63" s="190">
        <f t="shared" si="92"/>
        <v>0</v>
      </c>
      <c r="X63" s="191">
        <f t="shared" si="92"/>
        <v>0</v>
      </c>
      <c r="Y63" s="191">
        <f t="shared" si="92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67"/>
  <sheetViews>
    <sheetView topLeftCell="A25" zoomScale="80" zoomScaleNormal="80" workbookViewId="0">
      <selection activeCell="B7" sqref="B7:Z7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855468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5" width="0" style="31" hidden="1" customWidth="1"/>
    <col min="36" max="36" width="11.42578125" style="31" hidden="1" customWidth="1"/>
    <col min="37" max="38" width="11.42578125" style="31" customWidth="1"/>
    <col min="39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65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Aug.!R63</f>
        <v>0</v>
      </c>
      <c r="S9" s="206">
        <f>Aug.!S63</f>
        <v>0</v>
      </c>
      <c r="T9" s="169">
        <f>Aug.!T63</f>
        <v>0</v>
      </c>
      <c r="U9" s="169">
        <f>Aug.!U63</f>
        <v>0</v>
      </c>
      <c r="V9" s="169">
        <f>Aug.!V63</f>
        <v>0</v>
      </c>
      <c r="W9" s="169">
        <f>Aug.!W63</f>
        <v>0</v>
      </c>
      <c r="X9" s="170">
        <f>Aug.!X63</f>
        <v>0</v>
      </c>
      <c r="Y9" s="171">
        <f>Aug.!Y63</f>
        <v>0</v>
      </c>
      <c r="Z9" s="150"/>
      <c r="AA9" s="110"/>
    </row>
    <row r="10" spans="1:36" ht="16.5" customHeight="1" x14ac:dyDescent="0.2">
      <c r="B10" s="37" t="s">
        <v>1</v>
      </c>
      <c r="C10" s="229"/>
      <c r="D10" s="27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1"/>
      <c r="R10" s="172"/>
      <c r="S10" s="182"/>
      <c r="T10" s="173"/>
      <c r="U10" s="173"/>
      <c r="V10" s="173"/>
      <c r="W10" s="173"/>
      <c r="X10" s="174"/>
      <c r="Y10" s="174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0">IF(AND(J10&gt;=0.1,J10&lt;=12),J10+24,IF(J10&gt;=12,J10,0))</f>
        <v>0</v>
      </c>
      <c r="AD10" s="31" t="str">
        <f t="shared" ref="AD10:AD16" si="1">IF(E10&gt;6.99,"1","2")</f>
        <v>2</v>
      </c>
      <c r="AE10" s="31" t="str">
        <f t="shared" ref="AE10:AE16" si="2">IF(AC10&lt;18.99,"1","2")</f>
        <v>1</v>
      </c>
      <c r="AF10" s="31" t="str">
        <f t="shared" ref="AF10:AF16" si="3">IF(AC10&gt;22,"2","1")</f>
        <v>1</v>
      </c>
      <c r="AG10" s="31">
        <f t="shared" ref="AG10:AG16" si="4">AD10+AE10+AF10</f>
        <v>4</v>
      </c>
      <c r="AI10" s="31" t="str">
        <f t="shared" ref="AI10:AI15" si="5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29">
        <v>46266</v>
      </c>
      <c r="D11" s="17"/>
      <c r="E11" s="44">
        <f>Voreingabe!$C$9</f>
        <v>9</v>
      </c>
      <c r="F11" s="44">
        <f>Voreingabe!$E$9</f>
        <v>12</v>
      </c>
      <c r="G11" s="44">
        <f>Voreingabe!$F$9</f>
        <v>12.5</v>
      </c>
      <c r="H11" s="44">
        <f>Voreingabe!$G$9</f>
        <v>0</v>
      </c>
      <c r="I11" s="44">
        <f>Voreingabe!$H$9</f>
        <v>0</v>
      </c>
      <c r="J11" s="44">
        <f>Voreingabe!$D$9</f>
        <v>18</v>
      </c>
      <c r="K11" s="115">
        <f t="shared" ref="K11:K16" si="6">(G11-F11)+(I11-H11)</f>
        <v>0.5</v>
      </c>
      <c r="L11" s="16">
        <f t="shared" ref="L11:L16" si="7">+IF((J11-E11-K11)&gt;=0,(J11-E11-K11),(J11-(E11-24)-K11))</f>
        <v>8.5</v>
      </c>
      <c r="M11" s="16" t="str">
        <f t="shared" ref="M11:M16" si="8">IF(L11&gt;12,"§9 AZG! ","-")</f>
        <v>-</v>
      </c>
      <c r="N11" s="16" t="str">
        <f t="shared" ref="N11:N16" si="9">IF(L11&gt;6,IF(K11&lt;0.5,"Pause!","-"),"-")</f>
        <v>-</v>
      </c>
      <c r="O11" s="157">
        <f>Voreingabe!$I$9</f>
        <v>8.5</v>
      </c>
      <c r="P11" s="151">
        <f t="shared" ref="P11:P16" si="10">L11-O11</f>
        <v>0</v>
      </c>
      <c r="Q11" s="151"/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48" si="11">IF(AB11=0,"Okay","Fehler")</f>
        <v>Okay</v>
      </c>
      <c r="AA11" s="14"/>
      <c r="AB11" s="31">
        <f t="shared" ref="AB11:AB16" si="12">P11-T11-V11-W11-X11-Y11-R11-U11-S11</f>
        <v>0</v>
      </c>
      <c r="AC11" s="32">
        <f t="shared" si="0"/>
        <v>18</v>
      </c>
      <c r="AD11" s="31" t="str">
        <f t="shared" si="1"/>
        <v>1</v>
      </c>
      <c r="AE11" s="31" t="str">
        <f t="shared" si="2"/>
        <v>1</v>
      </c>
      <c r="AF11" s="31" t="str">
        <f t="shared" si="3"/>
        <v>1</v>
      </c>
      <c r="AG11" s="31">
        <f t="shared" si="4"/>
        <v>3</v>
      </c>
      <c r="AI11" s="31" t="str">
        <f t="shared" si="5"/>
        <v xml:space="preserve"> </v>
      </c>
      <c r="AJ11" s="31">
        <f t="shared" ref="AJ11:AJ56" si="13">IF(L11&gt;0.5,1," ")</f>
        <v>1</v>
      </c>
    </row>
    <row r="12" spans="1:36" ht="16.5" customHeight="1" x14ac:dyDescent="0.2">
      <c r="B12" s="35" t="s">
        <v>2</v>
      </c>
      <c r="C12" s="229">
        <f t="shared" ref="C12:C16" si="14">C11+1</f>
        <v>46267</v>
      </c>
      <c r="D12" s="17"/>
      <c r="E12" s="44">
        <f>Voreingabe!$C$10</f>
        <v>9</v>
      </c>
      <c r="F12" s="44">
        <f>Voreingabe!$E$10</f>
        <v>12</v>
      </c>
      <c r="G12" s="44">
        <f>Voreingabe!$F$10</f>
        <v>12.5</v>
      </c>
      <c r="H12" s="44">
        <f>Voreingabe!$G$10</f>
        <v>0</v>
      </c>
      <c r="I12" s="44">
        <f>Voreingabe!$H$10</f>
        <v>0</v>
      </c>
      <c r="J12" s="44">
        <f>Voreingabe!$D$10</f>
        <v>17</v>
      </c>
      <c r="K12" s="115">
        <f t="shared" si="6"/>
        <v>0.5</v>
      </c>
      <c r="L12" s="16">
        <f t="shared" si="7"/>
        <v>7.5</v>
      </c>
      <c r="M12" s="16" t="str">
        <f t="shared" si="8"/>
        <v>-</v>
      </c>
      <c r="N12" s="16" t="str">
        <f t="shared" si="9"/>
        <v>-</v>
      </c>
      <c r="O12" s="157">
        <f>Voreingabe!$I$10</f>
        <v>7.5</v>
      </c>
      <c r="P12" s="151">
        <f t="shared" si="10"/>
        <v>0</v>
      </c>
      <c r="Q12" s="151"/>
      <c r="R12" s="153"/>
      <c r="S12" s="180"/>
      <c r="T12" s="154"/>
      <c r="U12" s="154"/>
      <c r="V12" s="154"/>
      <c r="W12" s="154"/>
      <c r="X12" s="155"/>
      <c r="Y12" s="155"/>
      <c r="Z12" s="156" t="str">
        <f t="shared" si="11"/>
        <v>Okay</v>
      </c>
      <c r="AA12" s="14"/>
      <c r="AB12" s="31">
        <f t="shared" si="12"/>
        <v>0</v>
      </c>
      <c r="AC12" s="32">
        <f t="shared" si="0"/>
        <v>17</v>
      </c>
      <c r="AD12" s="31" t="str">
        <f t="shared" si="1"/>
        <v>1</v>
      </c>
      <c r="AE12" s="31" t="str">
        <f t="shared" si="2"/>
        <v>1</v>
      </c>
      <c r="AF12" s="31" t="str">
        <f t="shared" si="3"/>
        <v>1</v>
      </c>
      <c r="AG12" s="31">
        <f t="shared" si="4"/>
        <v>3</v>
      </c>
      <c r="AI12" s="31" t="str">
        <f t="shared" si="5"/>
        <v xml:space="preserve"> </v>
      </c>
      <c r="AJ12" s="31">
        <f t="shared" si="13"/>
        <v>1</v>
      </c>
    </row>
    <row r="13" spans="1:36" ht="16.5" customHeight="1" x14ac:dyDescent="0.2">
      <c r="B13" s="35" t="s">
        <v>3</v>
      </c>
      <c r="C13" s="229">
        <f t="shared" si="14"/>
        <v>46268</v>
      </c>
      <c r="D13" s="17"/>
      <c r="E13" s="44">
        <f>Voreingabe!$C$11</f>
        <v>9</v>
      </c>
      <c r="F13" s="44">
        <f>Voreingabe!$E$11</f>
        <v>12</v>
      </c>
      <c r="G13" s="44">
        <f>Voreingabe!$F$11</f>
        <v>12.5</v>
      </c>
      <c r="H13" s="44">
        <f>Voreingabe!$G$11</f>
        <v>0</v>
      </c>
      <c r="I13" s="44">
        <f>Voreingabe!$H$11</f>
        <v>0</v>
      </c>
      <c r="J13" s="44">
        <f>Voreingabe!$D$11</f>
        <v>17</v>
      </c>
      <c r="K13" s="115">
        <f t="shared" si="6"/>
        <v>0.5</v>
      </c>
      <c r="L13" s="16">
        <f t="shared" si="7"/>
        <v>7.5</v>
      </c>
      <c r="M13" s="16" t="str">
        <f t="shared" si="8"/>
        <v>-</v>
      </c>
      <c r="N13" s="16" t="str">
        <f t="shared" si="9"/>
        <v>-</v>
      </c>
      <c r="O13" s="157">
        <f>Voreingabe!$I$11</f>
        <v>7.5</v>
      </c>
      <c r="P13" s="151">
        <f t="shared" si="10"/>
        <v>0</v>
      </c>
      <c r="Q13" s="151"/>
      <c r="R13" s="153"/>
      <c r="S13" s="180"/>
      <c r="T13" s="154"/>
      <c r="U13" s="154"/>
      <c r="V13" s="154"/>
      <c r="W13" s="154"/>
      <c r="X13" s="155"/>
      <c r="Y13" s="155"/>
      <c r="Z13" s="156" t="str">
        <f t="shared" si="11"/>
        <v>Okay</v>
      </c>
      <c r="AA13" s="14"/>
      <c r="AB13" s="31">
        <f t="shared" si="12"/>
        <v>0</v>
      </c>
      <c r="AC13" s="32">
        <f t="shared" si="0"/>
        <v>17</v>
      </c>
      <c r="AD13" s="31" t="str">
        <f t="shared" si="1"/>
        <v>1</v>
      </c>
      <c r="AE13" s="31" t="str">
        <f t="shared" si="2"/>
        <v>1</v>
      </c>
      <c r="AF13" s="31" t="str">
        <f t="shared" si="3"/>
        <v>1</v>
      </c>
      <c r="AG13" s="31">
        <f t="shared" si="4"/>
        <v>3</v>
      </c>
      <c r="AI13" s="31" t="str">
        <f t="shared" si="5"/>
        <v xml:space="preserve"> </v>
      </c>
      <c r="AJ13" s="31">
        <f t="shared" si="13"/>
        <v>1</v>
      </c>
    </row>
    <row r="14" spans="1:36" ht="16.5" customHeight="1" x14ac:dyDescent="0.2">
      <c r="B14" s="35" t="s">
        <v>5</v>
      </c>
      <c r="C14" s="229">
        <f t="shared" si="14"/>
        <v>46269</v>
      </c>
      <c r="D14" s="17"/>
      <c r="E14" s="44">
        <f>Voreingabe!$C$12</f>
        <v>9</v>
      </c>
      <c r="F14" s="44">
        <f>Voreingabe!$E$12</f>
        <v>12</v>
      </c>
      <c r="G14" s="44">
        <f>Voreingabe!$F$12</f>
        <v>12.5</v>
      </c>
      <c r="H14" s="44">
        <f>Voreingabe!$G$12</f>
        <v>0</v>
      </c>
      <c r="I14" s="44">
        <f>Voreingabe!$H$12</f>
        <v>0</v>
      </c>
      <c r="J14" s="44">
        <f>Voreingabe!$D$12</f>
        <v>16</v>
      </c>
      <c r="K14" s="115">
        <f t="shared" si="6"/>
        <v>0.5</v>
      </c>
      <c r="L14" s="16">
        <f t="shared" si="7"/>
        <v>6.5</v>
      </c>
      <c r="M14" s="16" t="str">
        <f t="shared" si="8"/>
        <v>-</v>
      </c>
      <c r="N14" s="16" t="str">
        <f t="shared" si="9"/>
        <v>-</v>
      </c>
      <c r="O14" s="157">
        <f>Voreingabe!$I$12</f>
        <v>6.5</v>
      </c>
      <c r="P14" s="151">
        <f t="shared" si="10"/>
        <v>0</v>
      </c>
      <c r="Q14" s="151"/>
      <c r="R14" s="153"/>
      <c r="S14" s="180"/>
      <c r="T14" s="154"/>
      <c r="U14" s="154"/>
      <c r="V14" s="154"/>
      <c r="W14" s="154"/>
      <c r="X14" s="155"/>
      <c r="Y14" s="155"/>
      <c r="Z14" s="156" t="str">
        <f t="shared" si="11"/>
        <v>Okay</v>
      </c>
      <c r="AA14" s="14"/>
      <c r="AB14" s="31">
        <f t="shared" si="12"/>
        <v>0</v>
      </c>
      <c r="AC14" s="32">
        <f t="shared" si="0"/>
        <v>16</v>
      </c>
      <c r="AD14" s="31" t="str">
        <f t="shared" si="1"/>
        <v>1</v>
      </c>
      <c r="AE14" s="31" t="str">
        <f t="shared" si="2"/>
        <v>1</v>
      </c>
      <c r="AF14" s="31" t="str">
        <f t="shared" si="3"/>
        <v>1</v>
      </c>
      <c r="AG14" s="31">
        <f t="shared" si="4"/>
        <v>3</v>
      </c>
      <c r="AI14" s="31" t="str">
        <f t="shared" si="5"/>
        <v xml:space="preserve"> </v>
      </c>
      <c r="AJ14" s="31">
        <f t="shared" si="13"/>
        <v>1</v>
      </c>
    </row>
    <row r="15" spans="1:36" ht="16.5" customHeight="1" x14ac:dyDescent="0.2">
      <c r="B15" s="36" t="s">
        <v>6</v>
      </c>
      <c r="C15" s="229">
        <f t="shared" si="14"/>
        <v>46270</v>
      </c>
      <c r="D15" s="17"/>
      <c r="E15" s="44">
        <f>Voreingabe!$C$13</f>
        <v>0</v>
      </c>
      <c r="F15" s="44">
        <f>Voreingabe!$E$13</f>
        <v>0</v>
      </c>
      <c r="G15" s="44">
        <f>Voreingabe!$F$13</f>
        <v>0</v>
      </c>
      <c r="H15" s="44">
        <f>Voreingabe!$G$13</f>
        <v>0</v>
      </c>
      <c r="I15" s="44">
        <f>Voreingabe!$H$13</f>
        <v>0</v>
      </c>
      <c r="J15" s="44">
        <f>Voreingabe!$D$13</f>
        <v>0</v>
      </c>
      <c r="K15" s="115">
        <f t="shared" si="6"/>
        <v>0</v>
      </c>
      <c r="L15" s="16">
        <f t="shared" si="7"/>
        <v>0</v>
      </c>
      <c r="M15" s="16" t="str">
        <f t="shared" si="8"/>
        <v>-</v>
      </c>
      <c r="N15" s="16" t="str">
        <f t="shared" si="9"/>
        <v>-</v>
      </c>
      <c r="O15" s="157">
        <f>Voreingabe!$I$13</f>
        <v>0</v>
      </c>
      <c r="P15" s="151">
        <f t="shared" si="10"/>
        <v>0</v>
      </c>
      <c r="Q15" s="151"/>
      <c r="R15" s="153"/>
      <c r="S15" s="180"/>
      <c r="T15" s="154"/>
      <c r="U15" s="154"/>
      <c r="V15" s="154"/>
      <c r="W15" s="154"/>
      <c r="X15" s="155"/>
      <c r="Y15" s="155"/>
      <c r="Z15" s="156" t="str">
        <f t="shared" si="11"/>
        <v>Okay</v>
      </c>
      <c r="AA15" s="14"/>
      <c r="AB15" s="31">
        <f t="shared" si="12"/>
        <v>0</v>
      </c>
      <c r="AC15" s="32">
        <f t="shared" si="0"/>
        <v>0</v>
      </c>
      <c r="AD15" s="31" t="str">
        <f t="shared" si="1"/>
        <v>2</v>
      </c>
      <c r="AE15" s="31" t="str">
        <f t="shared" si="2"/>
        <v>1</v>
      </c>
      <c r="AF15" s="31" t="str">
        <f t="shared" si="3"/>
        <v>1</v>
      </c>
      <c r="AG15" s="31">
        <f t="shared" si="4"/>
        <v>4</v>
      </c>
      <c r="AI15" s="31" t="str">
        <f t="shared" si="5"/>
        <v xml:space="preserve"> </v>
      </c>
      <c r="AJ15" s="31" t="str">
        <f t="shared" si="13"/>
        <v xml:space="preserve"> </v>
      </c>
    </row>
    <row r="16" spans="1:36" ht="16.5" customHeight="1" thickBot="1" x14ac:dyDescent="0.25">
      <c r="B16" s="29" t="s">
        <v>7</v>
      </c>
      <c r="C16" s="231">
        <f t="shared" si="14"/>
        <v>46271</v>
      </c>
      <c r="D16" s="20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si="6"/>
        <v>0</v>
      </c>
      <c r="L16" s="16">
        <f t="shared" si="7"/>
        <v>0</v>
      </c>
      <c r="M16" s="16" t="str">
        <f t="shared" si="8"/>
        <v>-</v>
      </c>
      <c r="N16" s="16" t="str">
        <f t="shared" si="9"/>
        <v>-</v>
      </c>
      <c r="O16" s="157">
        <f>Voreingabe!$I$14</f>
        <v>0</v>
      </c>
      <c r="P16" s="151">
        <f t="shared" si="10"/>
        <v>0</v>
      </c>
      <c r="Q16" s="151" t="str">
        <f t="shared" ref="Q16:Q24" si="15">IF(AND((J16-19)&gt;2.99,(J16-E16)&gt;3,J16&gt;19),"JA","-")</f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11"/>
        <v>Okay</v>
      </c>
      <c r="AA16" s="14"/>
      <c r="AB16" s="31">
        <f t="shared" si="12"/>
        <v>0</v>
      </c>
      <c r="AC16" s="32">
        <f t="shared" si="0"/>
        <v>0</v>
      </c>
      <c r="AD16" s="31" t="str">
        <f t="shared" si="1"/>
        <v>2</v>
      </c>
      <c r="AE16" s="31" t="str">
        <f t="shared" si="2"/>
        <v>1</v>
      </c>
      <c r="AF16" s="31" t="str">
        <f t="shared" si="3"/>
        <v>1</v>
      </c>
      <c r="AG16" s="31">
        <f t="shared" si="4"/>
        <v>4</v>
      </c>
      <c r="AI16" s="31" t="s">
        <v>84</v>
      </c>
      <c r="AJ16" s="31" t="str">
        <f t="shared" si="13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30</v>
      </c>
      <c r="M17" s="16" t="str">
        <f>IF(L17&gt;60,"§9 AZG! ","-")</f>
        <v>-</v>
      </c>
      <c r="N17" s="97"/>
      <c r="O17" s="158">
        <f>SUM(O10:O16)</f>
        <v>30</v>
      </c>
      <c r="P17" s="159">
        <f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6">SUM(T10:T16)</f>
        <v>0</v>
      </c>
      <c r="U17" s="161">
        <f t="shared" si="16"/>
        <v>0</v>
      </c>
      <c r="V17" s="161">
        <f t="shared" si="16"/>
        <v>0</v>
      </c>
      <c r="W17" s="161">
        <f t="shared" si="16"/>
        <v>0</v>
      </c>
      <c r="X17" s="161">
        <f t="shared" si="16"/>
        <v>0</v>
      </c>
      <c r="Y17" s="161">
        <f t="shared" si="16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29">
        <f>C16+1</f>
        <v>46272</v>
      </c>
      <c r="D18" s="27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7">(G18-F18)+(I18-H18)</f>
        <v>0.5</v>
      </c>
      <c r="L18" s="16">
        <f t="shared" ref="L18:L40" si="18">+IF((J18-E18-K18)&gt;=0,(J18-E18-K18),(J18-(E18-24)-K18))</f>
        <v>8.5</v>
      </c>
      <c r="M18" s="16" t="str">
        <f t="shared" ref="M18:M24" si="19">IF(L18&gt;12,"§9 AZG! ","-")</f>
        <v>-</v>
      </c>
      <c r="N18" s="16" t="str">
        <f t="shared" ref="N18:N24" si="20">IF(L18&gt;6,IF(K18&lt;0.5,"Pause!","-"),"-")</f>
        <v>-</v>
      </c>
      <c r="O18" s="157">
        <f>Voreingabe!$I$8</f>
        <v>8.5</v>
      </c>
      <c r="P18" s="151">
        <f>L18-O18</f>
        <v>0</v>
      </c>
      <c r="Q18" s="151" t="str">
        <f t="shared" si="15"/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1">P18-T18-V18-W18-X18-Y18-R18-U18-S18</f>
        <v>0</v>
      </c>
      <c r="AC18" s="32">
        <f t="shared" ref="AC18:AC24" si="22">IF(AND(J18&gt;=0.1,J18&lt;=12),J18+24,IF(J18&gt;=12,J18,0))</f>
        <v>18</v>
      </c>
      <c r="AD18" s="31" t="str">
        <f t="shared" ref="AD18:AD24" si="23">IF(E18&gt;6.99,"1","2")</f>
        <v>1</v>
      </c>
      <c r="AE18" s="31" t="str">
        <f t="shared" ref="AE18:AE24" si="24">IF(AC18&lt;18.99,"1","2")</f>
        <v>1</v>
      </c>
      <c r="AF18" s="31" t="str">
        <f t="shared" ref="AF18:AF24" si="25">IF(AC18&gt;22,"2","1")</f>
        <v>1</v>
      </c>
      <c r="AG18" s="31">
        <f t="shared" ref="AG18:AG24" si="26">AD18+AE18+AF18</f>
        <v>3</v>
      </c>
      <c r="AI18" s="31" t="str">
        <f t="shared" ref="AI18:AI23" si="27">IF(D18="U",1," ")</f>
        <v xml:space="preserve"> </v>
      </c>
      <c r="AJ18" s="31">
        <f t="shared" si="13"/>
        <v>1</v>
      </c>
    </row>
    <row r="19" spans="2:36" ht="16.5" customHeight="1" x14ac:dyDescent="0.2">
      <c r="B19" s="35" t="s">
        <v>4</v>
      </c>
      <c r="C19" s="229">
        <f t="shared" ref="C19:C24" si="28">C18+1</f>
        <v>46273</v>
      </c>
      <c r="D19" s="17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7"/>
        <v>0.5</v>
      </c>
      <c r="L19" s="16">
        <f t="shared" si="18"/>
        <v>8.5</v>
      </c>
      <c r="M19" s="16" t="str">
        <f t="shared" si="19"/>
        <v>-</v>
      </c>
      <c r="N19" s="16" t="str">
        <f t="shared" si="20"/>
        <v>-</v>
      </c>
      <c r="O19" s="157">
        <f>Voreingabe!$I$9</f>
        <v>8.5</v>
      </c>
      <c r="P19" s="151">
        <f t="shared" ref="P19:P24" si="29">L19-O19</f>
        <v>0</v>
      </c>
      <c r="Q19" s="151" t="str">
        <f t="shared" si="15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si="11"/>
        <v>Okay</v>
      </c>
      <c r="AA19" s="14"/>
      <c r="AB19" s="31">
        <f t="shared" si="21"/>
        <v>0</v>
      </c>
      <c r="AC19" s="32">
        <f t="shared" si="22"/>
        <v>18</v>
      </c>
      <c r="AD19" s="31" t="str">
        <f t="shared" si="23"/>
        <v>1</v>
      </c>
      <c r="AE19" s="31" t="str">
        <f t="shared" si="24"/>
        <v>1</v>
      </c>
      <c r="AF19" s="31" t="str">
        <f t="shared" si="25"/>
        <v>1</v>
      </c>
      <c r="AG19" s="31">
        <f t="shared" si="26"/>
        <v>3</v>
      </c>
      <c r="AI19" s="31" t="str">
        <f t="shared" si="27"/>
        <v xml:space="preserve"> </v>
      </c>
      <c r="AJ19" s="31">
        <f t="shared" si="13"/>
        <v>1</v>
      </c>
    </row>
    <row r="20" spans="2:36" ht="16.5" customHeight="1" x14ac:dyDescent="0.2">
      <c r="B20" s="35" t="s">
        <v>2</v>
      </c>
      <c r="C20" s="229">
        <f t="shared" si="28"/>
        <v>46274</v>
      </c>
      <c r="D20" s="17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7"/>
        <v>0.5</v>
      </c>
      <c r="L20" s="16">
        <f t="shared" si="18"/>
        <v>7.5</v>
      </c>
      <c r="M20" s="16" t="str">
        <f t="shared" si="19"/>
        <v>-</v>
      </c>
      <c r="N20" s="16" t="str">
        <f t="shared" si="20"/>
        <v>-</v>
      </c>
      <c r="O20" s="157">
        <f>Voreingabe!$I$10</f>
        <v>7.5</v>
      </c>
      <c r="P20" s="151">
        <f t="shared" si="29"/>
        <v>0</v>
      </c>
      <c r="Q20" s="151" t="str">
        <f t="shared" si="15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11"/>
        <v>Okay</v>
      </c>
      <c r="AA20" s="14"/>
      <c r="AB20" s="31">
        <f t="shared" si="21"/>
        <v>0</v>
      </c>
      <c r="AC20" s="32">
        <f t="shared" si="22"/>
        <v>17</v>
      </c>
      <c r="AD20" s="31" t="str">
        <f t="shared" si="23"/>
        <v>1</v>
      </c>
      <c r="AE20" s="31" t="str">
        <f t="shared" si="24"/>
        <v>1</v>
      </c>
      <c r="AF20" s="31" t="str">
        <f t="shared" si="25"/>
        <v>1</v>
      </c>
      <c r="AG20" s="31">
        <f t="shared" si="26"/>
        <v>3</v>
      </c>
      <c r="AI20" s="31" t="str">
        <f t="shared" si="27"/>
        <v xml:space="preserve"> </v>
      </c>
      <c r="AJ20" s="31">
        <f t="shared" si="13"/>
        <v>1</v>
      </c>
    </row>
    <row r="21" spans="2:36" ht="16.5" customHeight="1" x14ac:dyDescent="0.2">
      <c r="B21" s="35" t="s">
        <v>3</v>
      </c>
      <c r="C21" s="229">
        <f t="shared" si="28"/>
        <v>46275</v>
      </c>
      <c r="D21" s="17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7"/>
        <v>0.5</v>
      </c>
      <c r="L21" s="16">
        <f t="shared" si="18"/>
        <v>7.5</v>
      </c>
      <c r="M21" s="16" t="str">
        <f t="shared" si="19"/>
        <v>-</v>
      </c>
      <c r="N21" s="16" t="str">
        <f t="shared" si="20"/>
        <v>-</v>
      </c>
      <c r="O21" s="157">
        <f>Voreingabe!$I$11</f>
        <v>7.5</v>
      </c>
      <c r="P21" s="151">
        <f t="shared" si="29"/>
        <v>0</v>
      </c>
      <c r="Q21" s="151" t="str">
        <f t="shared" si="15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11"/>
        <v>Okay</v>
      </c>
      <c r="AA21" s="14"/>
      <c r="AB21" s="31">
        <f t="shared" si="21"/>
        <v>0</v>
      </c>
      <c r="AC21" s="32">
        <f t="shared" si="22"/>
        <v>17</v>
      </c>
      <c r="AD21" s="31" t="str">
        <f t="shared" si="23"/>
        <v>1</v>
      </c>
      <c r="AE21" s="31" t="str">
        <f t="shared" si="24"/>
        <v>1</v>
      </c>
      <c r="AF21" s="31" t="str">
        <f t="shared" si="25"/>
        <v>1</v>
      </c>
      <c r="AG21" s="31">
        <f t="shared" si="26"/>
        <v>3</v>
      </c>
      <c r="AI21" s="31" t="str">
        <f t="shared" si="27"/>
        <v xml:space="preserve"> </v>
      </c>
      <c r="AJ21" s="31">
        <f t="shared" si="13"/>
        <v>1</v>
      </c>
    </row>
    <row r="22" spans="2:36" ht="16.5" customHeight="1" x14ac:dyDescent="0.2">
      <c r="B22" s="35" t="s">
        <v>5</v>
      </c>
      <c r="C22" s="229">
        <f t="shared" si="28"/>
        <v>46276</v>
      </c>
      <c r="D22" s="17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7"/>
        <v>0.5</v>
      </c>
      <c r="L22" s="16">
        <f t="shared" si="18"/>
        <v>6.5</v>
      </c>
      <c r="M22" s="16" t="str">
        <f t="shared" si="19"/>
        <v>-</v>
      </c>
      <c r="N22" s="16" t="str">
        <f t="shared" si="20"/>
        <v>-</v>
      </c>
      <c r="O22" s="157">
        <f>Voreingabe!$I$12</f>
        <v>6.5</v>
      </c>
      <c r="P22" s="151">
        <f t="shared" si="29"/>
        <v>0</v>
      </c>
      <c r="Q22" s="151" t="str">
        <f t="shared" si="15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11"/>
        <v>Okay</v>
      </c>
      <c r="AA22" s="14"/>
      <c r="AB22" s="31">
        <f t="shared" si="21"/>
        <v>0</v>
      </c>
      <c r="AC22" s="32">
        <f t="shared" si="22"/>
        <v>16</v>
      </c>
      <c r="AD22" s="31" t="str">
        <f t="shared" si="23"/>
        <v>1</v>
      </c>
      <c r="AE22" s="31" t="str">
        <f t="shared" si="24"/>
        <v>1</v>
      </c>
      <c r="AF22" s="31" t="str">
        <f t="shared" si="25"/>
        <v>1</v>
      </c>
      <c r="AG22" s="31">
        <f t="shared" si="26"/>
        <v>3</v>
      </c>
      <c r="AI22" s="31" t="str">
        <f t="shared" si="27"/>
        <v xml:space="preserve"> </v>
      </c>
      <c r="AJ22" s="31">
        <f t="shared" si="13"/>
        <v>1</v>
      </c>
    </row>
    <row r="23" spans="2:36" ht="16.5" customHeight="1" x14ac:dyDescent="0.2">
      <c r="B23" s="36" t="s">
        <v>6</v>
      </c>
      <c r="C23" s="229">
        <f t="shared" si="28"/>
        <v>46277</v>
      </c>
      <c r="D23" s="17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7"/>
        <v>0</v>
      </c>
      <c r="L23" s="16">
        <f t="shared" si="18"/>
        <v>0</v>
      </c>
      <c r="M23" s="16" t="str">
        <f t="shared" si="19"/>
        <v>-</v>
      </c>
      <c r="N23" s="16" t="str">
        <f t="shared" si="20"/>
        <v>-</v>
      </c>
      <c r="O23" s="157">
        <f>Voreingabe!$I$13</f>
        <v>0</v>
      </c>
      <c r="P23" s="151">
        <f t="shared" si="29"/>
        <v>0</v>
      </c>
      <c r="Q23" s="151" t="str">
        <f t="shared" si="15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11"/>
        <v>Okay</v>
      </c>
      <c r="AA23" s="14"/>
      <c r="AB23" s="31">
        <f t="shared" si="21"/>
        <v>0</v>
      </c>
      <c r="AC23" s="32">
        <f t="shared" si="22"/>
        <v>0</v>
      </c>
      <c r="AD23" s="31" t="str">
        <f t="shared" si="23"/>
        <v>2</v>
      </c>
      <c r="AE23" s="31" t="str">
        <f t="shared" si="24"/>
        <v>1</v>
      </c>
      <c r="AF23" s="31" t="str">
        <f t="shared" si="25"/>
        <v>1</v>
      </c>
      <c r="AG23" s="31">
        <f t="shared" si="26"/>
        <v>4</v>
      </c>
      <c r="AI23" s="31" t="str">
        <f t="shared" si="27"/>
        <v xml:space="preserve"> </v>
      </c>
      <c r="AJ23" s="31" t="str">
        <f t="shared" si="13"/>
        <v xml:space="preserve"> </v>
      </c>
    </row>
    <row r="24" spans="2:36" ht="16.5" customHeight="1" thickBot="1" x14ac:dyDescent="0.25">
      <c r="B24" s="29" t="s">
        <v>7</v>
      </c>
      <c r="C24" s="231">
        <f t="shared" si="28"/>
        <v>46278</v>
      </c>
      <c r="D24" s="20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7"/>
        <v>0</v>
      </c>
      <c r="L24" s="16">
        <f t="shared" si="18"/>
        <v>0</v>
      </c>
      <c r="M24" s="16" t="str">
        <f t="shared" si="19"/>
        <v>-</v>
      </c>
      <c r="N24" s="16" t="str">
        <f t="shared" si="20"/>
        <v>-</v>
      </c>
      <c r="O24" s="157">
        <f>Voreingabe!$I$14</f>
        <v>0</v>
      </c>
      <c r="P24" s="151">
        <f t="shared" si="29"/>
        <v>0</v>
      </c>
      <c r="Q24" s="151" t="str">
        <f t="shared" si="15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11"/>
        <v>Okay</v>
      </c>
      <c r="AA24" s="14"/>
      <c r="AB24" s="31">
        <f t="shared" si="21"/>
        <v>0</v>
      </c>
      <c r="AC24" s="32">
        <f t="shared" si="22"/>
        <v>0</v>
      </c>
      <c r="AD24" s="31" t="str">
        <f t="shared" si="23"/>
        <v>2</v>
      </c>
      <c r="AE24" s="31" t="str">
        <f t="shared" si="24"/>
        <v>1</v>
      </c>
      <c r="AF24" s="31" t="str">
        <f t="shared" si="25"/>
        <v>1</v>
      </c>
      <c r="AG24" s="31">
        <f t="shared" si="26"/>
        <v>4</v>
      </c>
      <c r="AI24" s="31" t="s">
        <v>84</v>
      </c>
      <c r="AJ24" s="31" t="str">
        <f t="shared" si="13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113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0">SUM(R18:R24)</f>
        <v>0</v>
      </c>
      <c r="S25" s="161">
        <f t="shared" si="30"/>
        <v>0</v>
      </c>
      <c r="T25" s="161">
        <f t="shared" si="30"/>
        <v>0</v>
      </c>
      <c r="U25" s="161">
        <f t="shared" si="30"/>
        <v>0</v>
      </c>
      <c r="V25" s="161">
        <f t="shared" si="30"/>
        <v>0</v>
      </c>
      <c r="W25" s="161">
        <f t="shared" si="30"/>
        <v>0</v>
      </c>
      <c r="X25" s="161">
        <f t="shared" si="30"/>
        <v>0</v>
      </c>
      <c r="Y25" s="161">
        <f t="shared" si="30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39">
        <f>C24+1</f>
        <v>46279</v>
      </c>
      <c r="D26" s="27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1">(G26-F26)+(I26-H26)</f>
        <v>0.5</v>
      </c>
      <c r="L26" s="16">
        <f t="shared" si="18"/>
        <v>8.5</v>
      </c>
      <c r="M26" s="16" t="str">
        <f t="shared" ref="M26:M32" si="32">IF(L26&gt;12,"§9 AZG! ","-")</f>
        <v>-</v>
      </c>
      <c r="N26" s="16" t="str">
        <f t="shared" ref="N26:N40" si="33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4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5">P26-T26-V26-W26-X26-Y26-R26-U26-S26</f>
        <v>0</v>
      </c>
      <c r="AC26" s="32">
        <f t="shared" ref="AC26:AC32" si="36">IF(AND(J26&gt;=0.1,J26&lt;=12),J26+24,IF(J26&gt;=12,J26,0))</f>
        <v>18</v>
      </c>
      <c r="AD26" s="31" t="str">
        <f t="shared" ref="AD26:AD32" si="37">IF(E26&gt;6.99,"1","2")</f>
        <v>1</v>
      </c>
      <c r="AE26" s="31" t="str">
        <f t="shared" ref="AE26:AE32" si="38">IF(AC26&lt;18.99,"1","2")</f>
        <v>1</v>
      </c>
      <c r="AF26" s="31" t="str">
        <f t="shared" ref="AF26:AF32" si="39">IF(AC26&gt;22,"2","1")</f>
        <v>1</v>
      </c>
      <c r="AG26" s="31">
        <f t="shared" ref="AG26:AG32" si="40">AD26+AE26+AF26</f>
        <v>3</v>
      </c>
      <c r="AI26" s="31" t="str">
        <f t="shared" ref="AI26:AI31" si="41">IF(D26="U",1," ")</f>
        <v xml:space="preserve"> </v>
      </c>
      <c r="AJ26" s="31">
        <f t="shared" si="13"/>
        <v>1</v>
      </c>
    </row>
    <row r="27" spans="2:36" ht="16.5" customHeight="1" x14ac:dyDescent="0.2">
      <c r="B27" s="35" t="s">
        <v>4</v>
      </c>
      <c r="C27" s="229">
        <f t="shared" ref="C27:C32" si="42">C26+1</f>
        <v>46280</v>
      </c>
      <c r="D27" s="17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1"/>
        <v>0.5</v>
      </c>
      <c r="L27" s="16">
        <f t="shared" si="18"/>
        <v>8.5</v>
      </c>
      <c r="M27" s="16" t="str">
        <f t="shared" si="32"/>
        <v>-</v>
      </c>
      <c r="N27" s="16" t="str">
        <f t="shared" si="33"/>
        <v>-</v>
      </c>
      <c r="O27" s="157">
        <f>Voreingabe!$I$9</f>
        <v>8.5</v>
      </c>
      <c r="P27" s="151">
        <f t="shared" ref="P27:P32" si="43">L27-O27</f>
        <v>0</v>
      </c>
      <c r="Q27" s="151" t="str">
        <f t="shared" si="34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11"/>
        <v>Okay</v>
      </c>
      <c r="AA27" s="14"/>
      <c r="AB27" s="31">
        <f t="shared" si="35"/>
        <v>0</v>
      </c>
      <c r="AC27" s="32">
        <f t="shared" si="36"/>
        <v>18</v>
      </c>
      <c r="AD27" s="31" t="str">
        <f t="shared" si="37"/>
        <v>1</v>
      </c>
      <c r="AE27" s="31" t="str">
        <f t="shared" si="38"/>
        <v>1</v>
      </c>
      <c r="AF27" s="31" t="str">
        <f t="shared" si="39"/>
        <v>1</v>
      </c>
      <c r="AG27" s="31">
        <f t="shared" si="40"/>
        <v>3</v>
      </c>
      <c r="AI27" s="31" t="str">
        <f t="shared" si="41"/>
        <v xml:space="preserve"> </v>
      </c>
      <c r="AJ27" s="31">
        <f t="shared" si="13"/>
        <v>1</v>
      </c>
    </row>
    <row r="28" spans="2:36" ht="16.5" customHeight="1" x14ac:dyDescent="0.2">
      <c r="B28" s="35" t="s">
        <v>2</v>
      </c>
      <c r="C28" s="229">
        <f t="shared" si="42"/>
        <v>46281</v>
      </c>
      <c r="D28" s="17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1"/>
        <v>0.5</v>
      </c>
      <c r="L28" s="16">
        <f t="shared" si="18"/>
        <v>7.5</v>
      </c>
      <c r="M28" s="16" t="str">
        <f t="shared" si="32"/>
        <v>-</v>
      </c>
      <c r="N28" s="16" t="str">
        <f t="shared" si="33"/>
        <v>-</v>
      </c>
      <c r="O28" s="157">
        <f>Voreingabe!$I$10</f>
        <v>7.5</v>
      </c>
      <c r="P28" s="151">
        <f t="shared" si="43"/>
        <v>0</v>
      </c>
      <c r="Q28" s="151" t="str">
        <f t="shared" si="34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11"/>
        <v>Okay</v>
      </c>
      <c r="AA28" s="14"/>
      <c r="AB28" s="31">
        <f t="shared" si="35"/>
        <v>0</v>
      </c>
      <c r="AC28" s="32">
        <f t="shared" si="36"/>
        <v>17</v>
      </c>
      <c r="AD28" s="31" t="str">
        <f t="shared" si="37"/>
        <v>1</v>
      </c>
      <c r="AE28" s="31" t="str">
        <f t="shared" si="38"/>
        <v>1</v>
      </c>
      <c r="AF28" s="31" t="str">
        <f t="shared" si="39"/>
        <v>1</v>
      </c>
      <c r="AG28" s="31">
        <f t="shared" si="40"/>
        <v>3</v>
      </c>
      <c r="AI28" s="31" t="str">
        <f t="shared" si="41"/>
        <v xml:space="preserve"> </v>
      </c>
      <c r="AJ28" s="31">
        <f t="shared" si="13"/>
        <v>1</v>
      </c>
    </row>
    <row r="29" spans="2:36" ht="16.5" customHeight="1" x14ac:dyDescent="0.2">
      <c r="B29" s="35" t="s">
        <v>3</v>
      </c>
      <c r="C29" s="229">
        <f t="shared" si="42"/>
        <v>46282</v>
      </c>
      <c r="D29" s="17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1"/>
        <v>0.5</v>
      </c>
      <c r="L29" s="16">
        <f t="shared" si="18"/>
        <v>7.5</v>
      </c>
      <c r="M29" s="16" t="str">
        <f t="shared" si="32"/>
        <v>-</v>
      </c>
      <c r="N29" s="16" t="str">
        <f t="shared" si="33"/>
        <v>-</v>
      </c>
      <c r="O29" s="157">
        <f>Voreingabe!$I$11</f>
        <v>7.5</v>
      </c>
      <c r="P29" s="151">
        <f t="shared" si="43"/>
        <v>0</v>
      </c>
      <c r="Q29" s="151" t="str">
        <f t="shared" si="34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11"/>
        <v>Okay</v>
      </c>
      <c r="AA29" s="14"/>
      <c r="AB29" s="31">
        <f t="shared" si="35"/>
        <v>0</v>
      </c>
      <c r="AC29" s="32">
        <f t="shared" si="36"/>
        <v>17</v>
      </c>
      <c r="AD29" s="31" t="str">
        <f t="shared" si="37"/>
        <v>1</v>
      </c>
      <c r="AE29" s="31" t="str">
        <f t="shared" si="38"/>
        <v>1</v>
      </c>
      <c r="AF29" s="31" t="str">
        <f t="shared" si="39"/>
        <v>1</v>
      </c>
      <c r="AG29" s="31">
        <f t="shared" si="40"/>
        <v>3</v>
      </c>
      <c r="AI29" s="31" t="str">
        <f t="shared" si="41"/>
        <v xml:space="preserve"> </v>
      </c>
      <c r="AJ29" s="31">
        <f t="shared" si="13"/>
        <v>1</v>
      </c>
    </row>
    <row r="30" spans="2:36" ht="16.5" customHeight="1" x14ac:dyDescent="0.2">
      <c r="B30" s="35" t="s">
        <v>5</v>
      </c>
      <c r="C30" s="229">
        <f t="shared" si="42"/>
        <v>46283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1"/>
        <v>0.5</v>
      </c>
      <c r="L30" s="16">
        <f t="shared" si="18"/>
        <v>6.5</v>
      </c>
      <c r="M30" s="16" t="str">
        <f t="shared" si="32"/>
        <v>-</v>
      </c>
      <c r="N30" s="16" t="str">
        <f t="shared" si="33"/>
        <v>-</v>
      </c>
      <c r="O30" s="157">
        <f>Voreingabe!$I$12</f>
        <v>6.5</v>
      </c>
      <c r="P30" s="151">
        <f t="shared" si="43"/>
        <v>0</v>
      </c>
      <c r="Q30" s="151" t="str">
        <f t="shared" si="34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11"/>
        <v>Okay</v>
      </c>
      <c r="AA30" s="14"/>
      <c r="AB30" s="31">
        <f t="shared" si="35"/>
        <v>0</v>
      </c>
      <c r="AC30" s="32">
        <f t="shared" si="36"/>
        <v>16</v>
      </c>
      <c r="AD30" s="31" t="str">
        <f t="shared" si="37"/>
        <v>1</v>
      </c>
      <c r="AE30" s="31" t="str">
        <f t="shared" si="38"/>
        <v>1</v>
      </c>
      <c r="AF30" s="31" t="str">
        <f t="shared" si="39"/>
        <v>1</v>
      </c>
      <c r="AG30" s="31">
        <f t="shared" si="40"/>
        <v>3</v>
      </c>
      <c r="AI30" s="31" t="str">
        <f t="shared" si="41"/>
        <v xml:space="preserve"> </v>
      </c>
      <c r="AJ30" s="31">
        <f t="shared" si="13"/>
        <v>1</v>
      </c>
    </row>
    <row r="31" spans="2:36" ht="16.5" customHeight="1" x14ac:dyDescent="0.2">
      <c r="B31" s="36" t="s">
        <v>6</v>
      </c>
      <c r="C31" s="229">
        <f t="shared" si="42"/>
        <v>46284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1"/>
        <v>0</v>
      </c>
      <c r="L31" s="16">
        <f t="shared" si="18"/>
        <v>0</v>
      </c>
      <c r="M31" s="16" t="str">
        <f t="shared" si="32"/>
        <v>-</v>
      </c>
      <c r="N31" s="16" t="str">
        <f t="shared" si="33"/>
        <v>-</v>
      </c>
      <c r="O31" s="157">
        <f>Voreingabe!$I$13</f>
        <v>0</v>
      </c>
      <c r="P31" s="151">
        <f t="shared" si="43"/>
        <v>0</v>
      </c>
      <c r="Q31" s="151" t="str">
        <f t="shared" si="34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11"/>
        <v>Okay</v>
      </c>
      <c r="AA31" s="14"/>
      <c r="AB31" s="31">
        <f t="shared" si="35"/>
        <v>0</v>
      </c>
      <c r="AC31" s="32">
        <f t="shared" si="36"/>
        <v>0</v>
      </c>
      <c r="AD31" s="31" t="str">
        <f t="shared" si="37"/>
        <v>2</v>
      </c>
      <c r="AE31" s="31" t="str">
        <f t="shared" si="38"/>
        <v>1</v>
      </c>
      <c r="AF31" s="31" t="str">
        <f t="shared" si="39"/>
        <v>1</v>
      </c>
      <c r="AG31" s="31">
        <f t="shared" si="40"/>
        <v>4</v>
      </c>
      <c r="AI31" s="31" t="str">
        <f t="shared" si="41"/>
        <v xml:space="preserve"> </v>
      </c>
      <c r="AJ31" s="31" t="str">
        <f t="shared" si="13"/>
        <v xml:space="preserve"> </v>
      </c>
    </row>
    <row r="32" spans="2:36" ht="16.5" customHeight="1" thickBot="1" x14ac:dyDescent="0.25">
      <c r="B32" s="29" t="s">
        <v>7</v>
      </c>
      <c r="C32" s="231">
        <f t="shared" si="42"/>
        <v>46285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1"/>
        <v>0</v>
      </c>
      <c r="L32" s="16">
        <f t="shared" si="18"/>
        <v>0</v>
      </c>
      <c r="M32" s="16" t="str">
        <f t="shared" si="32"/>
        <v>-</v>
      </c>
      <c r="N32" s="16" t="str">
        <f t="shared" si="33"/>
        <v>-</v>
      </c>
      <c r="O32" s="157">
        <f>Voreingabe!$I$14</f>
        <v>0</v>
      </c>
      <c r="P32" s="151">
        <f t="shared" si="43"/>
        <v>0</v>
      </c>
      <c r="Q32" s="151" t="str">
        <f t="shared" si="34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11"/>
        <v>Okay</v>
      </c>
      <c r="AA32" s="14"/>
      <c r="AB32" s="31">
        <f t="shared" si="35"/>
        <v>0</v>
      </c>
      <c r="AC32" s="32">
        <f t="shared" si="36"/>
        <v>0</v>
      </c>
      <c r="AD32" s="31" t="str">
        <f t="shared" si="37"/>
        <v>2</v>
      </c>
      <c r="AE32" s="31" t="str">
        <f t="shared" si="38"/>
        <v>1</v>
      </c>
      <c r="AF32" s="31" t="str">
        <f t="shared" si="39"/>
        <v>1</v>
      </c>
      <c r="AG32" s="31">
        <f t="shared" si="40"/>
        <v>4</v>
      </c>
      <c r="AI32" s="31" t="s">
        <v>84</v>
      </c>
      <c r="AJ32" s="31" t="str">
        <f t="shared" si="13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4">SUM(R26:R32)</f>
        <v>0</v>
      </c>
      <c r="S33" s="161">
        <f t="shared" si="44"/>
        <v>0</v>
      </c>
      <c r="T33" s="161">
        <f t="shared" si="44"/>
        <v>0</v>
      </c>
      <c r="U33" s="161">
        <f t="shared" si="44"/>
        <v>0</v>
      </c>
      <c r="V33" s="161">
        <f t="shared" si="44"/>
        <v>0</v>
      </c>
      <c r="W33" s="161">
        <f t="shared" si="44"/>
        <v>0</v>
      </c>
      <c r="X33" s="161">
        <f t="shared" si="44"/>
        <v>0</v>
      </c>
      <c r="Y33" s="161">
        <f t="shared" si="44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46286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5">(G34-F34)+(I34-H34)</f>
        <v>0.5</v>
      </c>
      <c r="L34" s="16">
        <f t="shared" si="18"/>
        <v>8.5</v>
      </c>
      <c r="M34" s="16" t="str">
        <f t="shared" ref="M34:M40" si="46">IF(L34&gt;12,"§9 AZG! ","-")</f>
        <v>-</v>
      </c>
      <c r="N34" s="16" t="str">
        <f t="shared" si="33"/>
        <v>-</v>
      </c>
      <c r="O34" s="157">
        <f>Voreingabe!$I$8</f>
        <v>8.5</v>
      </c>
      <c r="P34" s="151">
        <f>L34-O34</f>
        <v>0</v>
      </c>
      <c r="Q34" s="151" t="str">
        <f t="shared" ref="Q34:Q40" si="47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48">P34-T34-V34-W34-X34-Y34-R34-U34-S34</f>
        <v>0</v>
      </c>
      <c r="AC34" s="32">
        <f t="shared" ref="AC34:AC40" si="49">IF(AND(J34&gt;=0.1,J34&lt;=12),J34+24,IF(J34&gt;=12,J34,0))</f>
        <v>18</v>
      </c>
      <c r="AD34" s="31" t="str">
        <f t="shared" ref="AD34:AD40" si="50">IF(E34&gt;6.99,"1","2")</f>
        <v>1</v>
      </c>
      <c r="AE34" s="31" t="str">
        <f t="shared" ref="AE34:AE40" si="51">IF(AC34&lt;18.99,"1","2")</f>
        <v>1</v>
      </c>
      <c r="AF34" s="31" t="str">
        <f t="shared" ref="AF34:AF40" si="52">IF(AC34&gt;22,"2","1")</f>
        <v>1</v>
      </c>
      <c r="AG34" s="31">
        <f t="shared" ref="AG34:AG40" si="53">AD34+AE34+AF34</f>
        <v>3</v>
      </c>
      <c r="AI34" s="31" t="str">
        <f t="shared" ref="AI34:AI39" si="54">IF(D34="U",1," ")</f>
        <v xml:space="preserve"> </v>
      </c>
      <c r="AJ34" s="31">
        <f t="shared" si="13"/>
        <v>1</v>
      </c>
    </row>
    <row r="35" spans="2:36" ht="16.5" customHeight="1" x14ac:dyDescent="0.2">
      <c r="B35" s="35" t="s">
        <v>4</v>
      </c>
      <c r="C35" s="229">
        <f t="shared" ref="C35:C40" si="55">C34+1</f>
        <v>46287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5"/>
        <v>0.5</v>
      </c>
      <c r="L35" s="16">
        <f t="shared" si="18"/>
        <v>8.5</v>
      </c>
      <c r="M35" s="16" t="str">
        <f t="shared" si="46"/>
        <v>-</v>
      </c>
      <c r="N35" s="16" t="str">
        <f t="shared" si="33"/>
        <v>-</v>
      </c>
      <c r="O35" s="157">
        <f>Voreingabe!$I$9</f>
        <v>8.5</v>
      </c>
      <c r="P35" s="151">
        <f t="shared" ref="P35:P40" si="56">L35-O35</f>
        <v>0</v>
      </c>
      <c r="Q35" s="151" t="str">
        <f t="shared" si="47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11"/>
        <v>Okay</v>
      </c>
      <c r="AA35" s="14"/>
      <c r="AB35" s="31">
        <f t="shared" si="48"/>
        <v>0</v>
      </c>
      <c r="AC35" s="32">
        <f t="shared" si="49"/>
        <v>18</v>
      </c>
      <c r="AD35" s="31" t="str">
        <f t="shared" si="50"/>
        <v>1</v>
      </c>
      <c r="AE35" s="31" t="str">
        <f t="shared" si="51"/>
        <v>1</v>
      </c>
      <c r="AF35" s="31" t="str">
        <f t="shared" si="52"/>
        <v>1</v>
      </c>
      <c r="AG35" s="31">
        <f t="shared" si="53"/>
        <v>3</v>
      </c>
      <c r="AI35" s="31" t="str">
        <f t="shared" si="54"/>
        <v xml:space="preserve"> </v>
      </c>
      <c r="AJ35" s="31">
        <f t="shared" si="13"/>
        <v>1</v>
      </c>
    </row>
    <row r="36" spans="2:36" ht="16.5" customHeight="1" x14ac:dyDescent="0.2">
      <c r="B36" s="35" t="s">
        <v>2</v>
      </c>
      <c r="C36" s="229">
        <f t="shared" si="55"/>
        <v>46288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5"/>
        <v>0.5</v>
      </c>
      <c r="L36" s="16">
        <f t="shared" si="18"/>
        <v>7.5</v>
      </c>
      <c r="M36" s="16" t="str">
        <f t="shared" si="46"/>
        <v>-</v>
      </c>
      <c r="N36" s="16" t="str">
        <f t="shared" si="33"/>
        <v>-</v>
      </c>
      <c r="O36" s="157">
        <f>Voreingabe!$I$10</f>
        <v>7.5</v>
      </c>
      <c r="P36" s="151">
        <f t="shared" si="56"/>
        <v>0</v>
      </c>
      <c r="Q36" s="151" t="str">
        <f t="shared" si="47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11"/>
        <v>Okay</v>
      </c>
      <c r="AA36" s="14"/>
      <c r="AB36" s="31">
        <f t="shared" si="48"/>
        <v>0</v>
      </c>
      <c r="AC36" s="32">
        <f t="shared" si="49"/>
        <v>17</v>
      </c>
      <c r="AD36" s="31" t="str">
        <f t="shared" si="50"/>
        <v>1</v>
      </c>
      <c r="AE36" s="31" t="str">
        <f t="shared" si="51"/>
        <v>1</v>
      </c>
      <c r="AF36" s="31" t="str">
        <f t="shared" si="52"/>
        <v>1</v>
      </c>
      <c r="AG36" s="31">
        <f t="shared" si="53"/>
        <v>3</v>
      </c>
      <c r="AI36" s="31" t="str">
        <f t="shared" si="54"/>
        <v xml:space="preserve"> </v>
      </c>
      <c r="AJ36" s="31">
        <f t="shared" si="13"/>
        <v>1</v>
      </c>
    </row>
    <row r="37" spans="2:36" ht="16.5" customHeight="1" x14ac:dyDescent="0.2">
      <c r="B37" s="35" t="s">
        <v>3</v>
      </c>
      <c r="C37" s="229">
        <f t="shared" si="55"/>
        <v>46289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5"/>
        <v>0.5</v>
      </c>
      <c r="L37" s="16">
        <f t="shared" si="18"/>
        <v>7.5</v>
      </c>
      <c r="M37" s="16" t="str">
        <f t="shared" si="46"/>
        <v>-</v>
      </c>
      <c r="N37" s="16" t="str">
        <f t="shared" si="33"/>
        <v>-</v>
      </c>
      <c r="O37" s="157">
        <f>Voreingabe!$I$11</f>
        <v>7.5</v>
      </c>
      <c r="P37" s="151">
        <f t="shared" si="56"/>
        <v>0</v>
      </c>
      <c r="Q37" s="151" t="str">
        <f t="shared" si="47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11"/>
        <v>Okay</v>
      </c>
      <c r="AA37" s="14"/>
      <c r="AB37" s="31">
        <f t="shared" si="48"/>
        <v>0</v>
      </c>
      <c r="AC37" s="32">
        <f t="shared" si="49"/>
        <v>17</v>
      </c>
      <c r="AD37" s="31" t="str">
        <f t="shared" si="50"/>
        <v>1</v>
      </c>
      <c r="AE37" s="31" t="str">
        <f t="shared" si="51"/>
        <v>1</v>
      </c>
      <c r="AF37" s="31" t="str">
        <f t="shared" si="52"/>
        <v>1</v>
      </c>
      <c r="AG37" s="31">
        <f t="shared" si="53"/>
        <v>3</v>
      </c>
      <c r="AI37" s="31" t="str">
        <f t="shared" si="54"/>
        <v xml:space="preserve"> </v>
      </c>
      <c r="AJ37" s="31">
        <f t="shared" si="13"/>
        <v>1</v>
      </c>
    </row>
    <row r="38" spans="2:36" ht="16.5" customHeight="1" x14ac:dyDescent="0.2">
      <c r="B38" s="35" t="s">
        <v>5</v>
      </c>
      <c r="C38" s="229">
        <f t="shared" si="55"/>
        <v>46290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5"/>
        <v>0.5</v>
      </c>
      <c r="L38" s="16">
        <f t="shared" si="18"/>
        <v>6.5</v>
      </c>
      <c r="M38" s="16" t="str">
        <f t="shared" si="46"/>
        <v>-</v>
      </c>
      <c r="N38" s="16" t="str">
        <f t="shared" si="33"/>
        <v>-</v>
      </c>
      <c r="O38" s="157">
        <f>Voreingabe!$I$12</f>
        <v>6.5</v>
      </c>
      <c r="P38" s="151">
        <f t="shared" si="56"/>
        <v>0</v>
      </c>
      <c r="Q38" s="151" t="str">
        <f t="shared" si="47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11"/>
        <v>Okay</v>
      </c>
      <c r="AA38" s="14"/>
      <c r="AB38" s="31">
        <f t="shared" si="48"/>
        <v>0</v>
      </c>
      <c r="AC38" s="32">
        <f t="shared" si="49"/>
        <v>16</v>
      </c>
      <c r="AD38" s="31" t="str">
        <f t="shared" si="50"/>
        <v>1</v>
      </c>
      <c r="AE38" s="31" t="str">
        <f t="shared" si="51"/>
        <v>1</v>
      </c>
      <c r="AF38" s="31" t="str">
        <f t="shared" si="52"/>
        <v>1</v>
      </c>
      <c r="AG38" s="31">
        <f t="shared" si="53"/>
        <v>3</v>
      </c>
      <c r="AI38" s="31" t="str">
        <f t="shared" si="54"/>
        <v xml:space="preserve"> </v>
      </c>
      <c r="AJ38" s="31">
        <f t="shared" si="13"/>
        <v>1</v>
      </c>
    </row>
    <row r="39" spans="2:36" ht="16.5" customHeight="1" x14ac:dyDescent="0.2">
      <c r="B39" s="36" t="s">
        <v>6</v>
      </c>
      <c r="C39" s="229">
        <f t="shared" si="55"/>
        <v>46291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5"/>
        <v>0</v>
      </c>
      <c r="L39" s="16">
        <f t="shared" si="18"/>
        <v>0</v>
      </c>
      <c r="M39" s="16" t="str">
        <f t="shared" si="46"/>
        <v>-</v>
      </c>
      <c r="N39" s="16" t="str">
        <f t="shared" si="33"/>
        <v>-</v>
      </c>
      <c r="O39" s="157">
        <f>Voreingabe!$I$13</f>
        <v>0</v>
      </c>
      <c r="P39" s="151">
        <f t="shared" si="56"/>
        <v>0</v>
      </c>
      <c r="Q39" s="151" t="str">
        <f t="shared" si="47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11"/>
        <v>Okay</v>
      </c>
      <c r="AA39" s="14"/>
      <c r="AB39" s="31">
        <f t="shared" si="48"/>
        <v>0</v>
      </c>
      <c r="AC39" s="32">
        <f t="shared" si="49"/>
        <v>0</v>
      </c>
      <c r="AD39" s="31" t="str">
        <f t="shared" si="50"/>
        <v>2</v>
      </c>
      <c r="AE39" s="31" t="str">
        <f t="shared" si="51"/>
        <v>1</v>
      </c>
      <c r="AF39" s="31" t="str">
        <f t="shared" si="52"/>
        <v>1</v>
      </c>
      <c r="AG39" s="31">
        <f t="shared" si="53"/>
        <v>4</v>
      </c>
      <c r="AI39" s="31" t="str">
        <f t="shared" si="54"/>
        <v xml:space="preserve"> </v>
      </c>
      <c r="AJ39" s="31" t="str">
        <f t="shared" si="13"/>
        <v xml:space="preserve"> </v>
      </c>
    </row>
    <row r="40" spans="2:36" ht="16.5" customHeight="1" thickBot="1" x14ac:dyDescent="0.25">
      <c r="B40" s="29" t="s">
        <v>7</v>
      </c>
      <c r="C40" s="231">
        <f t="shared" si="55"/>
        <v>46292</v>
      </c>
      <c r="D40" s="20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5"/>
        <v>0</v>
      </c>
      <c r="L40" s="16">
        <f t="shared" si="18"/>
        <v>0</v>
      </c>
      <c r="M40" s="16" t="str">
        <f t="shared" si="46"/>
        <v>-</v>
      </c>
      <c r="N40" s="16" t="str">
        <f t="shared" si="33"/>
        <v>-</v>
      </c>
      <c r="O40" s="157">
        <f>Voreingabe!$I$14</f>
        <v>0</v>
      </c>
      <c r="P40" s="151">
        <f t="shared" si="56"/>
        <v>0</v>
      </c>
      <c r="Q40" s="151" t="str">
        <f t="shared" si="47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11"/>
        <v>Okay</v>
      </c>
      <c r="AA40" s="14"/>
      <c r="AB40" s="31">
        <f t="shared" si="48"/>
        <v>0</v>
      </c>
      <c r="AC40" s="32">
        <f t="shared" si="49"/>
        <v>0</v>
      </c>
      <c r="AD40" s="31" t="str">
        <f t="shared" si="50"/>
        <v>2</v>
      </c>
      <c r="AE40" s="31" t="str">
        <f t="shared" si="51"/>
        <v>1</v>
      </c>
      <c r="AF40" s="31" t="str">
        <f t="shared" si="52"/>
        <v>1</v>
      </c>
      <c r="AG40" s="31">
        <f t="shared" si="53"/>
        <v>4</v>
      </c>
      <c r="AI40" s="31" t="s">
        <v>84</v>
      </c>
      <c r="AJ40" s="31" t="str">
        <f t="shared" si="13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>L41-O41</f>
        <v>0</v>
      </c>
      <c r="Q41" s="160"/>
      <c r="R41" s="161">
        <f t="shared" ref="R41:Y41" si="57">SUM(R34:R40)</f>
        <v>0</v>
      </c>
      <c r="S41" s="161">
        <f t="shared" si="57"/>
        <v>0</v>
      </c>
      <c r="T41" s="161">
        <f t="shared" si="57"/>
        <v>0</v>
      </c>
      <c r="U41" s="161">
        <f t="shared" si="57"/>
        <v>0</v>
      </c>
      <c r="V41" s="161">
        <f t="shared" si="57"/>
        <v>0</v>
      </c>
      <c r="W41" s="161">
        <f t="shared" si="57"/>
        <v>0</v>
      </c>
      <c r="X41" s="161">
        <f t="shared" si="57"/>
        <v>0</v>
      </c>
      <c r="Y41" s="161">
        <f t="shared" si="57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29">
        <f>C40+1</f>
        <v>46293</v>
      </c>
      <c r="D42" s="27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 t="shared" ref="K42:K44" si="58">(G42-F42)+(I42-H42)</f>
        <v>0.5</v>
      </c>
      <c r="L42" s="16">
        <f t="shared" ref="L42:L44" si="59">+IF((J42-E42-K42)&gt;=0,(J42-E42-K42),(J42-(E42-24)-K42))</f>
        <v>8.5</v>
      </c>
      <c r="M42" s="16" t="str">
        <f t="shared" ref="M42:M44" si="60">IF(L42&gt;12,"§9 AZG! ","-")</f>
        <v>-</v>
      </c>
      <c r="N42" s="16" t="str">
        <f t="shared" ref="N42:N44" si="61">IF(L42&gt;6,IF(K42&lt;0.5,"Pause!","-"),"-")</f>
        <v>-</v>
      </c>
      <c r="O42" s="157">
        <f>Voreingabe!$I$8</f>
        <v>8.5</v>
      </c>
      <c r="P42" s="151">
        <f>L42-O42</f>
        <v>0</v>
      </c>
      <c r="Q42" s="151" t="str">
        <f t="shared" ref="Q42:Q48" si="62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3">P42-T42-V42-W42-X42-Y42-R42-U42-S42</f>
        <v>0</v>
      </c>
      <c r="AC42" s="32">
        <f t="shared" ref="AC42:AC48" si="64">IF(AND(J42&gt;=0.1,J42&lt;=12),J42+24,IF(J42&gt;=12,J42,0))</f>
        <v>18</v>
      </c>
      <c r="AD42" s="31" t="str">
        <f t="shared" ref="AD42:AD48" si="65">IF(E42&gt;6.99,"1","2")</f>
        <v>1</v>
      </c>
      <c r="AE42" s="31" t="str">
        <f t="shared" ref="AE42:AE48" si="66">IF(AC42&lt;18.99,"1","2")</f>
        <v>1</v>
      </c>
      <c r="AF42" s="31" t="str">
        <f t="shared" ref="AF42:AF48" si="67">IF(AC42&gt;22,"2","1")</f>
        <v>1</v>
      </c>
      <c r="AG42" s="31">
        <f t="shared" ref="AG42:AG48" si="68">AD42+AE42+AF42</f>
        <v>3</v>
      </c>
      <c r="AI42" s="31" t="str">
        <f t="shared" ref="AI42:AI47" si="69">IF(D42="U",1," ")</f>
        <v xml:space="preserve"> </v>
      </c>
      <c r="AJ42" s="31">
        <f t="shared" si="13"/>
        <v>1</v>
      </c>
    </row>
    <row r="43" spans="2:36" ht="16.5" customHeight="1" x14ac:dyDescent="0.2">
      <c r="B43" s="35" t="s">
        <v>4</v>
      </c>
      <c r="C43" s="229">
        <f t="shared" ref="C43:C44" si="70">C42+1</f>
        <v>46294</v>
      </c>
      <c r="D43" s="17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 t="shared" si="58"/>
        <v>0.5</v>
      </c>
      <c r="L43" s="16">
        <f t="shared" si="59"/>
        <v>8.5</v>
      </c>
      <c r="M43" s="16" t="str">
        <f t="shared" si="60"/>
        <v>-</v>
      </c>
      <c r="N43" s="16" t="str">
        <f t="shared" si="61"/>
        <v>-</v>
      </c>
      <c r="O43" s="157">
        <f>Voreingabe!$I$9</f>
        <v>8.5</v>
      </c>
      <c r="P43" s="151">
        <f t="shared" ref="P43:P44" si="71">L43-O43</f>
        <v>0</v>
      </c>
      <c r="Q43" s="151" t="str">
        <f t="shared" si="62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11"/>
        <v>Okay</v>
      </c>
      <c r="AA43" s="14"/>
      <c r="AB43" s="31">
        <f t="shared" si="63"/>
        <v>0</v>
      </c>
      <c r="AC43" s="32">
        <f t="shared" si="64"/>
        <v>18</v>
      </c>
      <c r="AD43" s="31" t="str">
        <f t="shared" si="65"/>
        <v>1</v>
      </c>
      <c r="AE43" s="31" t="str">
        <f t="shared" si="66"/>
        <v>1</v>
      </c>
      <c r="AF43" s="31" t="str">
        <f t="shared" si="67"/>
        <v>1</v>
      </c>
      <c r="AG43" s="31">
        <f t="shared" si="68"/>
        <v>3</v>
      </c>
      <c r="AI43" s="31" t="str">
        <f t="shared" si="69"/>
        <v xml:space="preserve"> </v>
      </c>
      <c r="AJ43" s="31">
        <f t="shared" si="13"/>
        <v>1</v>
      </c>
    </row>
    <row r="44" spans="2:36" ht="16.5" customHeight="1" x14ac:dyDescent="0.2">
      <c r="B44" s="35" t="s">
        <v>2</v>
      </c>
      <c r="C44" s="229">
        <f t="shared" si="70"/>
        <v>46295</v>
      </c>
      <c r="D44" s="17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 t="shared" si="58"/>
        <v>0.5</v>
      </c>
      <c r="L44" s="16">
        <f t="shared" si="59"/>
        <v>7.5</v>
      </c>
      <c r="M44" s="16" t="str">
        <f t="shared" si="60"/>
        <v>-</v>
      </c>
      <c r="N44" s="16" t="str">
        <f t="shared" si="61"/>
        <v>-</v>
      </c>
      <c r="O44" s="157">
        <f>Voreingabe!$I$10</f>
        <v>7.5</v>
      </c>
      <c r="P44" s="151">
        <f t="shared" si="71"/>
        <v>0</v>
      </c>
      <c r="Q44" s="151" t="str">
        <f t="shared" si="62"/>
        <v>-</v>
      </c>
      <c r="R44" s="153"/>
      <c r="S44" s="180"/>
      <c r="T44" s="154"/>
      <c r="U44" s="154"/>
      <c r="V44" s="154"/>
      <c r="W44" s="154"/>
      <c r="X44" s="155"/>
      <c r="Y44" s="155"/>
      <c r="Z44" s="156" t="str">
        <f>IF(AB44=0,"Okay","Fehler")</f>
        <v>Okay</v>
      </c>
      <c r="AA44" s="14"/>
      <c r="AB44" s="31">
        <f t="shared" si="63"/>
        <v>0</v>
      </c>
      <c r="AC44" s="32">
        <f t="shared" si="64"/>
        <v>17</v>
      </c>
      <c r="AD44" s="31" t="str">
        <f t="shared" si="65"/>
        <v>1</v>
      </c>
      <c r="AE44" s="31" t="str">
        <f t="shared" si="66"/>
        <v>1</v>
      </c>
      <c r="AF44" s="31" t="str">
        <f t="shared" si="67"/>
        <v>1</v>
      </c>
      <c r="AG44" s="31">
        <f t="shared" si="68"/>
        <v>3</v>
      </c>
      <c r="AI44" s="31" t="str">
        <f t="shared" si="69"/>
        <v xml:space="preserve"> </v>
      </c>
      <c r="AJ44" s="31">
        <f t="shared" si="13"/>
        <v>1</v>
      </c>
    </row>
    <row r="45" spans="2:36" ht="16.5" customHeight="1" x14ac:dyDescent="0.2">
      <c r="B45" s="35" t="s">
        <v>3</v>
      </c>
      <c r="C45" s="229"/>
      <c r="D45" s="17"/>
      <c r="E45" s="44"/>
      <c r="F45" s="44"/>
      <c r="G45" s="44"/>
      <c r="H45" s="44"/>
      <c r="I45" s="44"/>
      <c r="J45" s="44"/>
      <c r="K45" s="115"/>
      <c r="L45" s="16"/>
      <c r="M45" s="16"/>
      <c r="N45" s="16"/>
      <c r="O45" s="157"/>
      <c r="P45" s="151"/>
      <c r="Q45" s="151" t="str">
        <f t="shared" si="62"/>
        <v>-</v>
      </c>
      <c r="R45" s="153"/>
      <c r="S45" s="180"/>
      <c r="T45" s="154"/>
      <c r="U45" s="154"/>
      <c r="V45" s="154"/>
      <c r="W45" s="154"/>
      <c r="X45" s="155"/>
      <c r="Y45" s="155"/>
      <c r="Z45" s="156" t="str">
        <f>IF(AB45=0,"Okay","Fehler")</f>
        <v>Okay</v>
      </c>
      <c r="AA45" s="14"/>
      <c r="AB45" s="31">
        <f t="shared" si="63"/>
        <v>0</v>
      </c>
      <c r="AC45" s="32">
        <f t="shared" si="64"/>
        <v>0</v>
      </c>
      <c r="AD45" s="31" t="str">
        <f t="shared" si="65"/>
        <v>2</v>
      </c>
      <c r="AE45" s="31" t="str">
        <f t="shared" si="66"/>
        <v>1</v>
      </c>
      <c r="AF45" s="31" t="str">
        <f t="shared" si="67"/>
        <v>1</v>
      </c>
      <c r="AG45" s="31">
        <f t="shared" si="68"/>
        <v>4</v>
      </c>
      <c r="AI45" s="31" t="str">
        <f t="shared" si="69"/>
        <v xml:space="preserve"> </v>
      </c>
      <c r="AJ45" s="31" t="str">
        <f t="shared" si="13"/>
        <v xml:space="preserve"> </v>
      </c>
    </row>
    <row r="46" spans="2:36" ht="16.5" customHeight="1" x14ac:dyDescent="0.2">
      <c r="B46" s="35" t="s">
        <v>5</v>
      </c>
      <c r="C46" s="229"/>
      <c r="D46" s="17"/>
      <c r="E46" s="44"/>
      <c r="F46" s="44"/>
      <c r="G46" s="44"/>
      <c r="H46" s="44"/>
      <c r="I46" s="44"/>
      <c r="J46" s="44"/>
      <c r="K46" s="115"/>
      <c r="L46" s="16"/>
      <c r="M46" s="16"/>
      <c r="N46" s="16"/>
      <c r="O46" s="157"/>
      <c r="P46" s="151"/>
      <c r="Q46" s="151" t="str">
        <f t="shared" si="62"/>
        <v>-</v>
      </c>
      <c r="R46" s="153"/>
      <c r="S46" s="180"/>
      <c r="T46" s="154"/>
      <c r="U46" s="154"/>
      <c r="V46" s="154"/>
      <c r="W46" s="154"/>
      <c r="X46" s="155"/>
      <c r="Y46" s="155"/>
      <c r="Z46" s="156" t="str">
        <f t="shared" si="11"/>
        <v>Okay</v>
      </c>
      <c r="AA46" s="14"/>
      <c r="AB46" s="31">
        <f t="shared" si="63"/>
        <v>0</v>
      </c>
      <c r="AC46" s="32">
        <f t="shared" si="64"/>
        <v>0</v>
      </c>
      <c r="AD46" s="31" t="str">
        <f t="shared" si="65"/>
        <v>2</v>
      </c>
      <c r="AE46" s="31" t="str">
        <f t="shared" si="66"/>
        <v>1</v>
      </c>
      <c r="AF46" s="31" t="str">
        <f t="shared" si="67"/>
        <v>1</v>
      </c>
      <c r="AG46" s="31">
        <f t="shared" si="68"/>
        <v>4</v>
      </c>
      <c r="AI46" s="31" t="str">
        <f t="shared" si="69"/>
        <v xml:space="preserve"> </v>
      </c>
      <c r="AJ46" s="31" t="str">
        <f t="shared" si="13"/>
        <v xml:space="preserve"> </v>
      </c>
    </row>
    <row r="47" spans="2:36" ht="16.5" customHeight="1" x14ac:dyDescent="0.2">
      <c r="B47" s="36" t="s">
        <v>6</v>
      </c>
      <c r="C47" s="229"/>
      <c r="D47" s="17"/>
      <c r="E47" s="44"/>
      <c r="F47" s="44"/>
      <c r="G47" s="44"/>
      <c r="H47" s="44"/>
      <c r="I47" s="44"/>
      <c r="J47" s="44"/>
      <c r="K47" s="115"/>
      <c r="L47" s="16"/>
      <c r="M47" s="16"/>
      <c r="N47" s="16"/>
      <c r="O47" s="157"/>
      <c r="P47" s="151"/>
      <c r="Q47" s="151" t="str">
        <f t="shared" si="62"/>
        <v>-</v>
      </c>
      <c r="R47" s="153"/>
      <c r="S47" s="180"/>
      <c r="T47" s="154"/>
      <c r="U47" s="154"/>
      <c r="V47" s="154"/>
      <c r="W47" s="154"/>
      <c r="X47" s="155"/>
      <c r="Y47" s="155"/>
      <c r="Z47" s="156" t="str">
        <f t="shared" si="11"/>
        <v>Okay</v>
      </c>
      <c r="AA47" s="14"/>
      <c r="AB47" s="31">
        <f t="shared" si="63"/>
        <v>0</v>
      </c>
      <c r="AC47" s="32">
        <f t="shared" si="64"/>
        <v>0</v>
      </c>
      <c r="AD47" s="31" t="str">
        <f t="shared" si="65"/>
        <v>2</v>
      </c>
      <c r="AE47" s="31" t="str">
        <f t="shared" si="66"/>
        <v>1</v>
      </c>
      <c r="AF47" s="31" t="str">
        <f t="shared" si="67"/>
        <v>1</v>
      </c>
      <c r="AG47" s="31">
        <f t="shared" si="68"/>
        <v>4</v>
      </c>
      <c r="AI47" s="31" t="str">
        <f t="shared" si="69"/>
        <v xml:space="preserve"> </v>
      </c>
      <c r="AJ47" s="31" t="str">
        <f t="shared" si="13"/>
        <v xml:space="preserve"> </v>
      </c>
    </row>
    <row r="48" spans="2:36" ht="16.5" customHeight="1" thickBot="1" x14ac:dyDescent="0.25">
      <c r="B48" s="29" t="s">
        <v>7</v>
      </c>
      <c r="C48" s="231"/>
      <c r="D48" s="20"/>
      <c r="E48" s="44"/>
      <c r="F48" s="44"/>
      <c r="G48" s="44"/>
      <c r="H48" s="44"/>
      <c r="I48" s="44"/>
      <c r="J48" s="44"/>
      <c r="K48" s="115"/>
      <c r="L48" s="16"/>
      <c r="M48" s="16"/>
      <c r="N48" s="16"/>
      <c r="O48" s="157"/>
      <c r="P48" s="151"/>
      <c r="Q48" s="151" t="str">
        <f t="shared" si="62"/>
        <v>-</v>
      </c>
      <c r="R48" s="153"/>
      <c r="S48" s="180"/>
      <c r="T48" s="154"/>
      <c r="U48" s="154"/>
      <c r="V48" s="154"/>
      <c r="W48" s="154"/>
      <c r="X48" s="155"/>
      <c r="Y48" s="155"/>
      <c r="Z48" s="156" t="str">
        <f t="shared" si="11"/>
        <v>Okay</v>
      </c>
      <c r="AA48" s="14"/>
      <c r="AB48" s="31">
        <f t="shared" si="63"/>
        <v>0</v>
      </c>
      <c r="AC48" s="32">
        <f t="shared" si="64"/>
        <v>0</v>
      </c>
      <c r="AD48" s="31" t="str">
        <f t="shared" si="65"/>
        <v>2</v>
      </c>
      <c r="AE48" s="31" t="str">
        <f t="shared" si="66"/>
        <v>1</v>
      </c>
      <c r="AF48" s="31" t="str">
        <f t="shared" si="67"/>
        <v>1</v>
      </c>
      <c r="AG48" s="31">
        <f t="shared" si="68"/>
        <v>4</v>
      </c>
      <c r="AI48" s="31" t="s">
        <v>84</v>
      </c>
      <c r="AJ48" s="31" t="str">
        <f t="shared" si="13"/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2"/>
      <c r="L49" s="96">
        <f>SUM(L42:L48)</f>
        <v>24.5</v>
      </c>
      <c r="M49" s="16"/>
      <c r="N49" s="97"/>
      <c r="O49" s="158">
        <f>SUM(O42:O48)</f>
        <v>24.5</v>
      </c>
      <c r="P49" s="159"/>
      <c r="Q49" s="160"/>
      <c r="R49" s="161">
        <f t="shared" ref="R49:Y49" si="72">SUM(R42:R48)</f>
        <v>0</v>
      </c>
      <c r="S49" s="161">
        <f t="shared" si="72"/>
        <v>0</v>
      </c>
      <c r="T49" s="163">
        <f t="shared" si="72"/>
        <v>0</v>
      </c>
      <c r="U49" s="161">
        <f t="shared" si="72"/>
        <v>0</v>
      </c>
      <c r="V49" s="163">
        <f t="shared" si="72"/>
        <v>0</v>
      </c>
      <c r="W49" s="163">
        <f t="shared" si="72"/>
        <v>0</v>
      </c>
      <c r="X49" s="163">
        <f t="shared" si="72"/>
        <v>0</v>
      </c>
      <c r="Y49" s="163">
        <f t="shared" si="72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39"/>
      <c r="D50" s="27"/>
      <c r="E50" s="44"/>
      <c r="F50" s="44"/>
      <c r="G50" s="44"/>
      <c r="H50" s="44"/>
      <c r="I50" s="44"/>
      <c r="J50" s="44"/>
      <c r="K50" s="115"/>
      <c r="L50" s="16"/>
      <c r="M50" s="16"/>
      <c r="N50" s="16"/>
      <c r="O50" s="157"/>
      <c r="P50" s="151"/>
      <c r="Q50" s="151" t="str">
        <f t="shared" ref="Q50" si="73">IF(AND((J50-19)&gt;2.99,(J50-E50)&gt;3,J50&gt;19),"JA","-")</f>
        <v>-</v>
      </c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74">P50-T50-V50-W50-X50-Y50-R50-U50-S50</f>
        <v>0</v>
      </c>
      <c r="AC50" s="32">
        <f t="shared" ref="AC50:AC56" si="75">IF(AND(J50&gt;=0.1,J50&lt;=12),J50+24,IF(J50&gt;=12,J50,0))</f>
        <v>0</v>
      </c>
      <c r="AD50" s="31" t="str">
        <f t="shared" ref="AD50:AD56" si="76">IF(E50&gt;6.99,"1","2")</f>
        <v>2</v>
      </c>
      <c r="AE50" s="31" t="str">
        <f t="shared" ref="AE50:AE56" si="77">IF(AC50&lt;18.99,"1","2")</f>
        <v>1</v>
      </c>
      <c r="AF50" s="31" t="str">
        <f t="shared" ref="AF50:AF56" si="78">IF(AC50&gt;22,"2","1")</f>
        <v>1</v>
      </c>
      <c r="AG50" s="31">
        <f t="shared" ref="AG50:AG56" si="79">AD50+AE50+AF50</f>
        <v>4</v>
      </c>
      <c r="AI50" s="31" t="str">
        <f t="shared" ref="AI50:AI55" si="80">IF(D50="U",1," ")</f>
        <v xml:space="preserve"> </v>
      </c>
      <c r="AJ50" s="31" t="str">
        <f t="shared" si="13"/>
        <v xml:space="preserve"> </v>
      </c>
    </row>
    <row r="51" spans="2:36" ht="16.5" customHeight="1" x14ac:dyDescent="0.2">
      <c r="B51" s="35" t="s">
        <v>4</v>
      </c>
      <c r="C51" s="229"/>
      <c r="D51" s="17"/>
      <c r="E51" s="44"/>
      <c r="F51" s="44"/>
      <c r="G51" s="44"/>
      <c r="H51" s="44"/>
      <c r="I51" s="44"/>
      <c r="J51" s="44"/>
      <c r="K51" s="115"/>
      <c r="L51" s="16"/>
      <c r="M51" s="16"/>
      <c r="N51" s="16"/>
      <c r="O51" s="157"/>
      <c r="P51" s="151"/>
      <c r="Q51" s="151"/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1">IF(AB51=0,"Okay","Fehler")</f>
        <v>Okay</v>
      </c>
      <c r="AA51" s="14"/>
      <c r="AB51" s="31">
        <f t="shared" si="74"/>
        <v>0</v>
      </c>
      <c r="AC51" s="32">
        <f t="shared" si="75"/>
        <v>0</v>
      </c>
      <c r="AD51" s="31" t="str">
        <f t="shared" si="76"/>
        <v>2</v>
      </c>
      <c r="AE51" s="31" t="str">
        <f t="shared" si="77"/>
        <v>1</v>
      </c>
      <c r="AF51" s="31" t="str">
        <f t="shared" si="78"/>
        <v>1</v>
      </c>
      <c r="AG51" s="31">
        <f t="shared" si="79"/>
        <v>4</v>
      </c>
      <c r="AI51" s="31" t="str">
        <f t="shared" si="80"/>
        <v xml:space="preserve"> </v>
      </c>
      <c r="AJ51" s="31" t="str">
        <f t="shared" si="13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1"/>
      <c r="R52" s="153"/>
      <c r="S52" s="180"/>
      <c r="T52" s="154"/>
      <c r="U52" s="154"/>
      <c r="V52" s="154"/>
      <c r="W52" s="154"/>
      <c r="X52" s="155"/>
      <c r="Y52" s="155"/>
      <c r="Z52" s="156" t="str">
        <f t="shared" si="81"/>
        <v>Okay</v>
      </c>
      <c r="AA52" s="14"/>
      <c r="AB52" s="31">
        <f t="shared" si="74"/>
        <v>0</v>
      </c>
      <c r="AC52" s="32">
        <f t="shared" si="75"/>
        <v>0</v>
      </c>
      <c r="AD52" s="31" t="str">
        <f t="shared" si="76"/>
        <v>2</v>
      </c>
      <c r="AE52" s="31" t="str">
        <f t="shared" si="77"/>
        <v>1</v>
      </c>
      <c r="AF52" s="31" t="str">
        <f t="shared" si="78"/>
        <v>1</v>
      </c>
      <c r="AG52" s="31">
        <f t="shared" si="79"/>
        <v>4</v>
      </c>
      <c r="AI52" s="31" t="str">
        <f t="shared" si="80"/>
        <v xml:space="preserve"> </v>
      </c>
      <c r="AJ52" s="31" t="str">
        <f t="shared" si="13"/>
        <v xml:space="preserve"> </v>
      </c>
    </row>
    <row r="53" spans="2:36" ht="16.5" customHeight="1" x14ac:dyDescent="0.2">
      <c r="B53" s="35" t="s">
        <v>3</v>
      </c>
      <c r="C53" s="229"/>
      <c r="D53" s="17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1"/>
        <v>Okay</v>
      </c>
      <c r="AA53" s="14"/>
      <c r="AB53" s="31">
        <f t="shared" si="74"/>
        <v>0</v>
      </c>
      <c r="AC53" s="32">
        <f t="shared" si="75"/>
        <v>0</v>
      </c>
      <c r="AD53" s="31" t="str">
        <f t="shared" si="76"/>
        <v>2</v>
      </c>
      <c r="AE53" s="31" t="str">
        <f t="shared" si="77"/>
        <v>1</v>
      </c>
      <c r="AF53" s="31" t="str">
        <f t="shared" si="78"/>
        <v>1</v>
      </c>
      <c r="AG53" s="31">
        <f t="shared" si="79"/>
        <v>4</v>
      </c>
      <c r="AI53" s="31" t="str">
        <f t="shared" si="80"/>
        <v xml:space="preserve"> </v>
      </c>
      <c r="AJ53" s="31" t="str">
        <f t="shared" si="13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1"/>
        <v>Okay</v>
      </c>
      <c r="AA54" s="14"/>
      <c r="AB54" s="31">
        <f t="shared" si="74"/>
        <v>0</v>
      </c>
      <c r="AC54" s="32">
        <f t="shared" si="75"/>
        <v>0</v>
      </c>
      <c r="AD54" s="31" t="str">
        <f t="shared" si="76"/>
        <v>2</v>
      </c>
      <c r="AE54" s="31" t="str">
        <f t="shared" si="77"/>
        <v>1</v>
      </c>
      <c r="AF54" s="31" t="str">
        <f t="shared" si="78"/>
        <v>1</v>
      </c>
      <c r="AG54" s="31">
        <f t="shared" si="79"/>
        <v>4</v>
      </c>
      <c r="AI54" s="31" t="str">
        <f t="shared" si="80"/>
        <v xml:space="preserve"> </v>
      </c>
      <c r="AJ54" s="31" t="str">
        <f t="shared" si="13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1"/>
        <v>Okay</v>
      </c>
      <c r="AA55" s="14"/>
      <c r="AB55" s="31">
        <f t="shared" si="74"/>
        <v>0</v>
      </c>
      <c r="AC55" s="32">
        <f t="shared" si="75"/>
        <v>0</v>
      </c>
      <c r="AD55" s="31" t="str">
        <f t="shared" si="76"/>
        <v>2</v>
      </c>
      <c r="AE55" s="31" t="str">
        <f t="shared" si="77"/>
        <v>1</v>
      </c>
      <c r="AF55" s="31" t="str">
        <f t="shared" si="78"/>
        <v>1</v>
      </c>
      <c r="AG55" s="31">
        <f t="shared" si="79"/>
        <v>4</v>
      </c>
      <c r="AI55" s="31" t="str">
        <f t="shared" si="80"/>
        <v xml:space="preserve"> </v>
      </c>
      <c r="AJ55" s="31" t="str">
        <f t="shared" si="13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1"/>
        <v>Okay</v>
      </c>
      <c r="AA56" s="14"/>
      <c r="AB56" s="31">
        <f t="shared" si="74"/>
        <v>0</v>
      </c>
      <c r="AC56" s="32">
        <f t="shared" si="75"/>
        <v>0</v>
      </c>
      <c r="AD56" s="31" t="str">
        <f t="shared" si="76"/>
        <v>2</v>
      </c>
      <c r="AE56" s="31" t="str">
        <f t="shared" si="77"/>
        <v>1</v>
      </c>
      <c r="AF56" s="31" t="str">
        <f t="shared" si="78"/>
        <v>1</v>
      </c>
      <c r="AG56" s="31">
        <f t="shared" si="79"/>
        <v>4</v>
      </c>
      <c r="AI56" s="31" t="s">
        <v>84</v>
      </c>
      <c r="AJ56" s="31" t="str">
        <f t="shared" si="13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2"/>
      <c r="L57" s="118">
        <f>SUM(L50:L56)</f>
        <v>0</v>
      </c>
      <c r="M57" s="16" t="str">
        <f>IF(L57&gt;60,"§9 AZG! ","-")</f>
        <v>-</v>
      </c>
      <c r="N57" s="16"/>
      <c r="O57" s="165">
        <f>SUM(O50:O56)</f>
        <v>0</v>
      </c>
      <c r="P57" s="166">
        <f>L57-O57</f>
        <v>0</v>
      </c>
      <c r="Q57" s="167"/>
      <c r="R57" s="161">
        <f t="shared" ref="R57:Y57" si="82">SUM(R50:R56)</f>
        <v>0</v>
      </c>
      <c r="S57" s="161">
        <f t="shared" si="82"/>
        <v>0</v>
      </c>
      <c r="T57" s="161">
        <f t="shared" si="82"/>
        <v>0</v>
      </c>
      <c r="U57" s="161">
        <f t="shared" si="82"/>
        <v>0</v>
      </c>
      <c r="V57" s="161">
        <f t="shared" si="82"/>
        <v>0</v>
      </c>
      <c r="W57" s="161">
        <f t="shared" si="82"/>
        <v>0</v>
      </c>
      <c r="X57" s="161">
        <f t="shared" si="82"/>
        <v>0</v>
      </c>
      <c r="Y57" s="161">
        <f t="shared" si="82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170</v>
      </c>
      <c r="M58" s="245" t="str">
        <f>IF((L58/D59)&gt;9.6,"Achtung: WHAZ","")</f>
        <v/>
      </c>
      <c r="N58" s="8"/>
      <c r="O58" s="119">
        <f>O17+O25+O33+O41+O49+O57</f>
        <v>170</v>
      </c>
      <c r="P58" s="123">
        <f>P17+P25+P33+P41+P49+P57</f>
        <v>0</v>
      </c>
      <c r="Q58" s="124"/>
      <c r="R58" s="121">
        <f t="shared" ref="R58:Y58" si="83">R17+R25+R33+R41+R49+R57+R9</f>
        <v>0</v>
      </c>
      <c r="S58" s="183">
        <f t="shared" si="83"/>
        <v>0</v>
      </c>
      <c r="T58" s="78">
        <f t="shared" si="83"/>
        <v>0</v>
      </c>
      <c r="U58" s="78">
        <f t="shared" si="83"/>
        <v>0</v>
      </c>
      <c r="V58" s="78">
        <f t="shared" si="83"/>
        <v>0</v>
      </c>
      <c r="W58" s="78">
        <f t="shared" si="83"/>
        <v>0</v>
      </c>
      <c r="X58" s="79">
        <f t="shared" si="83"/>
        <v>0</v>
      </c>
      <c r="Y58" s="79">
        <f t="shared" si="83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22</v>
      </c>
    </row>
    <row r="59" spans="2:36" ht="16.5" customHeight="1" thickBot="1" x14ac:dyDescent="0.25">
      <c r="B59" s="80" t="s">
        <v>113</v>
      </c>
      <c r="C59" s="126"/>
      <c r="D59" s="128">
        <f>+AJ58</f>
        <v>22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2.75" x14ac:dyDescent="0.2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8">
        <f t="shared" ref="R63:Y63" si="84">R58+R60-R62</f>
        <v>0</v>
      </c>
      <c r="S63" s="189">
        <f t="shared" si="84"/>
        <v>0</v>
      </c>
      <c r="T63" s="190">
        <f t="shared" si="84"/>
        <v>0</v>
      </c>
      <c r="U63" s="190">
        <f t="shared" si="84"/>
        <v>0</v>
      </c>
      <c r="V63" s="190">
        <f t="shared" si="84"/>
        <v>0</v>
      </c>
      <c r="W63" s="190">
        <f t="shared" si="84"/>
        <v>0</v>
      </c>
      <c r="X63" s="191">
        <f t="shared" si="84"/>
        <v>0</v>
      </c>
      <c r="Y63" s="191">
        <f t="shared" si="84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67"/>
  <sheetViews>
    <sheetView topLeftCell="A25" zoomScale="80" zoomScaleNormal="80" workbookViewId="0">
      <selection activeCell="F49" sqref="F49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855468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5" width="0" style="31" hidden="1" customWidth="1"/>
    <col min="36" max="36" width="11.42578125" style="31" hidden="1" customWidth="1"/>
    <col min="37" max="38" width="11.42578125" style="31" customWidth="1"/>
    <col min="39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66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Sept.!R63</f>
        <v>0</v>
      </c>
      <c r="S9" s="206">
        <f>Sept.!S63</f>
        <v>0</v>
      </c>
      <c r="T9" s="169">
        <f>Sept.!T63</f>
        <v>0</v>
      </c>
      <c r="U9" s="169">
        <f>Sept.!U63</f>
        <v>0</v>
      </c>
      <c r="V9" s="169">
        <f>Sept.!V63</f>
        <v>0</v>
      </c>
      <c r="W9" s="169">
        <f>Sept.!W63</f>
        <v>0</v>
      </c>
      <c r="X9" s="170">
        <f>Sept.!X63</f>
        <v>0</v>
      </c>
      <c r="Y9" s="171">
        <f>Sept.!Y63</f>
        <v>0</v>
      </c>
      <c r="Z9" s="150"/>
      <c r="AA9" s="110"/>
    </row>
    <row r="10" spans="1:36" ht="16.5" customHeight="1" x14ac:dyDescent="0.2">
      <c r="B10" s="35" t="s">
        <v>1</v>
      </c>
      <c r="C10" s="229"/>
      <c r="D10" s="27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1"/>
      <c r="R10" s="172"/>
      <c r="S10" s="182"/>
      <c r="T10" s="173"/>
      <c r="U10" s="173"/>
      <c r="V10" s="173"/>
      <c r="W10" s="173"/>
      <c r="X10" s="174"/>
      <c r="Y10" s="174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0">IF(AND(J10&gt;=0.1,J10&lt;=12),J10+24,IF(J10&gt;=12,J10,0))</f>
        <v>0</v>
      </c>
      <c r="AD10" s="31" t="str">
        <f t="shared" ref="AD10:AD16" si="1">IF(E10&gt;6.99,"1","2")</f>
        <v>2</v>
      </c>
      <c r="AE10" s="31" t="str">
        <f t="shared" ref="AE10:AE16" si="2">IF(AC10&lt;18.99,"1","2")</f>
        <v>1</v>
      </c>
      <c r="AF10" s="31" t="str">
        <f t="shared" ref="AF10:AF16" si="3">IF(AC10&gt;22,"2","1")</f>
        <v>1</v>
      </c>
      <c r="AG10" s="31">
        <f t="shared" ref="AG10:AG16" si="4">AD10+AE10+AF10</f>
        <v>4</v>
      </c>
      <c r="AI10" s="31" t="str">
        <f t="shared" ref="AI10:AI15" si="5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29"/>
      <c r="D11" s="17"/>
      <c r="E11" s="44"/>
      <c r="F11" s="44"/>
      <c r="G11" s="44"/>
      <c r="H11" s="44"/>
      <c r="I11" s="44"/>
      <c r="J11" s="44"/>
      <c r="K11" s="115"/>
      <c r="L11" s="16"/>
      <c r="M11" s="16"/>
      <c r="N11" s="16"/>
      <c r="O11" s="157"/>
      <c r="P11" s="151"/>
      <c r="Q11" s="151" t="str">
        <f t="shared" ref="Q11:Q16" si="6">IF(AND((J11-19)&gt;2.99,(J11-E11)&gt;3,J11&gt;19),"JA","-")</f>
        <v>-</v>
      </c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45" si="7">IF(AB11=0,"Okay","Fehler")</f>
        <v>Okay</v>
      </c>
      <c r="AA11" s="14"/>
      <c r="AB11" s="31">
        <f t="shared" ref="AB11:AB16" si="8">P11-T11-V11-W11-X11-Y11-R11-U11-S11</f>
        <v>0</v>
      </c>
      <c r="AC11" s="32">
        <f t="shared" si="0"/>
        <v>0</v>
      </c>
      <c r="AD11" s="31" t="str">
        <f t="shared" si="1"/>
        <v>2</v>
      </c>
      <c r="AE11" s="31" t="str">
        <f t="shared" si="2"/>
        <v>1</v>
      </c>
      <c r="AF11" s="31" t="str">
        <f t="shared" si="3"/>
        <v>1</v>
      </c>
      <c r="AG11" s="31">
        <f t="shared" si="4"/>
        <v>4</v>
      </c>
      <c r="AI11" s="31" t="str">
        <f t="shared" si="5"/>
        <v xml:space="preserve"> </v>
      </c>
      <c r="AJ11" s="31" t="str">
        <f t="shared" ref="AJ11:AJ56" si="9">IF(L11&gt;0.5,1," ")</f>
        <v xml:space="preserve"> </v>
      </c>
    </row>
    <row r="12" spans="1:36" ht="16.5" customHeight="1" x14ac:dyDescent="0.2">
      <c r="B12" s="35" t="s">
        <v>2</v>
      </c>
      <c r="C12" s="229"/>
      <c r="D12" s="17"/>
      <c r="E12" s="44"/>
      <c r="F12" s="44"/>
      <c r="G12" s="44"/>
      <c r="H12" s="44"/>
      <c r="I12" s="44"/>
      <c r="J12" s="44"/>
      <c r="K12" s="115"/>
      <c r="L12" s="16"/>
      <c r="M12" s="16"/>
      <c r="N12" s="16"/>
      <c r="O12" s="157"/>
      <c r="P12" s="151"/>
      <c r="Q12" s="151" t="str">
        <f t="shared" si="6"/>
        <v>-</v>
      </c>
      <c r="R12" s="153"/>
      <c r="S12" s="180"/>
      <c r="T12" s="154"/>
      <c r="U12" s="154"/>
      <c r="V12" s="154"/>
      <c r="W12" s="154"/>
      <c r="X12" s="155"/>
      <c r="Y12" s="155"/>
      <c r="Z12" s="156" t="str">
        <f t="shared" si="7"/>
        <v>Okay</v>
      </c>
      <c r="AA12" s="14"/>
      <c r="AB12" s="31">
        <f t="shared" si="8"/>
        <v>0</v>
      </c>
      <c r="AC12" s="32">
        <f t="shared" si="0"/>
        <v>0</v>
      </c>
      <c r="AD12" s="31" t="str">
        <f t="shared" si="1"/>
        <v>2</v>
      </c>
      <c r="AE12" s="31" t="str">
        <f t="shared" si="2"/>
        <v>1</v>
      </c>
      <c r="AF12" s="31" t="str">
        <f t="shared" si="3"/>
        <v>1</v>
      </c>
      <c r="AG12" s="31">
        <f t="shared" si="4"/>
        <v>4</v>
      </c>
      <c r="AI12" s="31" t="str">
        <f t="shared" si="5"/>
        <v xml:space="preserve"> </v>
      </c>
      <c r="AJ12" s="31" t="str">
        <f t="shared" si="9"/>
        <v xml:space="preserve"> </v>
      </c>
    </row>
    <row r="13" spans="1:36" ht="16.5" customHeight="1" x14ac:dyDescent="0.2">
      <c r="B13" s="35" t="s">
        <v>3</v>
      </c>
      <c r="C13" s="229">
        <v>46296</v>
      </c>
      <c r="D13" s="17"/>
      <c r="E13" s="44">
        <f>Voreingabe!$C$11</f>
        <v>9</v>
      </c>
      <c r="F13" s="44">
        <f>Voreingabe!$E$11</f>
        <v>12</v>
      </c>
      <c r="G13" s="44">
        <f>Voreingabe!$F$11</f>
        <v>12.5</v>
      </c>
      <c r="H13" s="44">
        <f>Voreingabe!$G$11</f>
        <v>0</v>
      </c>
      <c r="I13" s="44">
        <f>Voreingabe!$H$11</f>
        <v>0</v>
      </c>
      <c r="J13" s="44">
        <f>Voreingabe!$D$11</f>
        <v>17</v>
      </c>
      <c r="K13" s="115">
        <f t="shared" ref="K13:K16" si="10">(G13-F13)+(I13-H13)</f>
        <v>0.5</v>
      </c>
      <c r="L13" s="16">
        <f t="shared" ref="L13:L16" si="11">+IF((J13-E13-K13)&gt;=0,(J13-E13-K13),(J13-(E13-24)-K13))</f>
        <v>7.5</v>
      </c>
      <c r="M13" s="16" t="str">
        <f t="shared" ref="M13:M16" si="12">IF(L13&gt;12,"§9 AZG! ","-")</f>
        <v>-</v>
      </c>
      <c r="N13" s="16" t="str">
        <f t="shared" ref="N13:N16" si="13">IF(L13&gt;6,IF(K13&lt;0.5,"Pause!","-"),"-")</f>
        <v>-</v>
      </c>
      <c r="O13" s="157">
        <f>Voreingabe!$I$11</f>
        <v>7.5</v>
      </c>
      <c r="P13" s="151">
        <f t="shared" ref="P13:P16" si="14">L13-O13</f>
        <v>0</v>
      </c>
      <c r="Q13" s="151" t="str">
        <f t="shared" si="6"/>
        <v>-</v>
      </c>
      <c r="R13" s="153"/>
      <c r="S13" s="180"/>
      <c r="T13" s="154"/>
      <c r="U13" s="154"/>
      <c r="V13" s="154"/>
      <c r="W13" s="154"/>
      <c r="X13" s="155"/>
      <c r="Y13" s="155"/>
      <c r="Z13" s="156" t="str">
        <f t="shared" si="7"/>
        <v>Okay</v>
      </c>
      <c r="AA13" s="14"/>
      <c r="AB13" s="31">
        <f t="shared" si="8"/>
        <v>0</v>
      </c>
      <c r="AC13" s="32">
        <f t="shared" si="0"/>
        <v>17</v>
      </c>
      <c r="AD13" s="31" t="str">
        <f t="shared" si="1"/>
        <v>1</v>
      </c>
      <c r="AE13" s="31" t="str">
        <f t="shared" si="2"/>
        <v>1</v>
      </c>
      <c r="AF13" s="31" t="str">
        <f t="shared" si="3"/>
        <v>1</v>
      </c>
      <c r="AG13" s="31">
        <f t="shared" si="4"/>
        <v>3</v>
      </c>
      <c r="AI13" s="31" t="str">
        <f t="shared" si="5"/>
        <v xml:space="preserve"> </v>
      </c>
      <c r="AJ13" s="31">
        <f t="shared" si="9"/>
        <v>1</v>
      </c>
    </row>
    <row r="14" spans="1:36" ht="16.5" customHeight="1" x14ac:dyDescent="0.2">
      <c r="B14" s="35" t="s">
        <v>5</v>
      </c>
      <c r="C14" s="229">
        <f t="shared" ref="C14:C16" si="15">C13+1</f>
        <v>46297</v>
      </c>
      <c r="D14" s="17"/>
      <c r="E14" s="44">
        <f>Voreingabe!$C$12</f>
        <v>9</v>
      </c>
      <c r="F14" s="44">
        <f>Voreingabe!$E$12</f>
        <v>12</v>
      </c>
      <c r="G14" s="44">
        <f>Voreingabe!$F$12</f>
        <v>12.5</v>
      </c>
      <c r="H14" s="44">
        <f>Voreingabe!$G$12</f>
        <v>0</v>
      </c>
      <c r="I14" s="44">
        <f>Voreingabe!$H$12</f>
        <v>0</v>
      </c>
      <c r="J14" s="44">
        <f>Voreingabe!$D$12</f>
        <v>16</v>
      </c>
      <c r="K14" s="115">
        <f t="shared" si="10"/>
        <v>0.5</v>
      </c>
      <c r="L14" s="16">
        <f t="shared" si="11"/>
        <v>6.5</v>
      </c>
      <c r="M14" s="16" t="str">
        <f t="shared" si="12"/>
        <v>-</v>
      </c>
      <c r="N14" s="16" t="str">
        <f t="shared" si="13"/>
        <v>-</v>
      </c>
      <c r="O14" s="157">
        <f>Voreingabe!$I$12</f>
        <v>6.5</v>
      </c>
      <c r="P14" s="151">
        <f t="shared" si="14"/>
        <v>0</v>
      </c>
      <c r="Q14" s="151" t="str">
        <f t="shared" si="6"/>
        <v>-</v>
      </c>
      <c r="R14" s="153"/>
      <c r="S14" s="180"/>
      <c r="T14" s="154"/>
      <c r="U14" s="154"/>
      <c r="V14" s="154"/>
      <c r="W14" s="154"/>
      <c r="X14" s="155"/>
      <c r="Y14" s="155"/>
      <c r="Z14" s="156" t="str">
        <f t="shared" si="7"/>
        <v>Okay</v>
      </c>
      <c r="AA14" s="14"/>
      <c r="AB14" s="31">
        <f t="shared" si="8"/>
        <v>0</v>
      </c>
      <c r="AC14" s="32">
        <f t="shared" si="0"/>
        <v>16</v>
      </c>
      <c r="AD14" s="31" t="str">
        <f t="shared" si="1"/>
        <v>1</v>
      </c>
      <c r="AE14" s="31" t="str">
        <f t="shared" si="2"/>
        <v>1</v>
      </c>
      <c r="AF14" s="31" t="str">
        <f t="shared" si="3"/>
        <v>1</v>
      </c>
      <c r="AG14" s="31">
        <f t="shared" si="4"/>
        <v>3</v>
      </c>
      <c r="AI14" s="31" t="str">
        <f t="shared" si="5"/>
        <v xml:space="preserve"> </v>
      </c>
      <c r="AJ14" s="31">
        <f t="shared" si="9"/>
        <v>1</v>
      </c>
    </row>
    <row r="15" spans="1:36" ht="16.5" customHeight="1" x14ac:dyDescent="0.2">
      <c r="B15" s="36" t="s">
        <v>6</v>
      </c>
      <c r="C15" s="229">
        <f t="shared" si="15"/>
        <v>46298</v>
      </c>
      <c r="D15" s="17"/>
      <c r="E15" s="44">
        <f>Voreingabe!$C$13</f>
        <v>0</v>
      </c>
      <c r="F15" s="44">
        <f>Voreingabe!$E$13</f>
        <v>0</v>
      </c>
      <c r="G15" s="44">
        <f>Voreingabe!$F$13</f>
        <v>0</v>
      </c>
      <c r="H15" s="44">
        <f>Voreingabe!$G$13</f>
        <v>0</v>
      </c>
      <c r="I15" s="44">
        <f>Voreingabe!$H$13</f>
        <v>0</v>
      </c>
      <c r="J15" s="44">
        <f>Voreingabe!$D$13</f>
        <v>0</v>
      </c>
      <c r="K15" s="115">
        <f t="shared" si="10"/>
        <v>0</v>
      </c>
      <c r="L15" s="16">
        <f t="shared" si="11"/>
        <v>0</v>
      </c>
      <c r="M15" s="16" t="str">
        <f t="shared" si="12"/>
        <v>-</v>
      </c>
      <c r="N15" s="16" t="str">
        <f t="shared" si="13"/>
        <v>-</v>
      </c>
      <c r="O15" s="157">
        <f>Voreingabe!$I$13</f>
        <v>0</v>
      </c>
      <c r="P15" s="151">
        <f t="shared" si="14"/>
        <v>0</v>
      </c>
      <c r="Q15" s="151" t="str">
        <f t="shared" si="6"/>
        <v>-</v>
      </c>
      <c r="R15" s="153"/>
      <c r="S15" s="180"/>
      <c r="T15" s="154"/>
      <c r="U15" s="154"/>
      <c r="V15" s="154"/>
      <c r="W15" s="154"/>
      <c r="X15" s="155"/>
      <c r="Y15" s="155"/>
      <c r="Z15" s="156" t="str">
        <f t="shared" si="7"/>
        <v>Okay</v>
      </c>
      <c r="AA15" s="14"/>
      <c r="AB15" s="31">
        <f t="shared" si="8"/>
        <v>0</v>
      </c>
      <c r="AC15" s="32">
        <f t="shared" si="0"/>
        <v>0</v>
      </c>
      <c r="AD15" s="31" t="str">
        <f t="shared" si="1"/>
        <v>2</v>
      </c>
      <c r="AE15" s="31" t="str">
        <f t="shared" si="2"/>
        <v>1</v>
      </c>
      <c r="AF15" s="31" t="str">
        <f t="shared" si="3"/>
        <v>1</v>
      </c>
      <c r="AG15" s="31">
        <f t="shared" si="4"/>
        <v>4</v>
      </c>
      <c r="AI15" s="31" t="str">
        <f t="shared" si="5"/>
        <v xml:space="preserve"> </v>
      </c>
      <c r="AJ15" s="31" t="str">
        <f t="shared" si="9"/>
        <v xml:space="preserve"> </v>
      </c>
    </row>
    <row r="16" spans="1:36" ht="16.5" customHeight="1" thickBot="1" x14ac:dyDescent="0.25">
      <c r="B16" s="29" t="s">
        <v>7</v>
      </c>
      <c r="C16" s="231">
        <f t="shared" si="15"/>
        <v>46299</v>
      </c>
      <c r="D16" s="20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si="10"/>
        <v>0</v>
      </c>
      <c r="L16" s="16">
        <f t="shared" si="11"/>
        <v>0</v>
      </c>
      <c r="M16" s="16" t="str">
        <f t="shared" si="12"/>
        <v>-</v>
      </c>
      <c r="N16" s="16" t="str">
        <f t="shared" si="13"/>
        <v>-</v>
      </c>
      <c r="O16" s="157">
        <f>Voreingabe!$I$14</f>
        <v>0</v>
      </c>
      <c r="P16" s="151">
        <f t="shared" si="14"/>
        <v>0</v>
      </c>
      <c r="Q16" s="151" t="str">
        <f t="shared" si="6"/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7"/>
        <v>Okay</v>
      </c>
      <c r="AA16" s="14"/>
      <c r="AB16" s="31">
        <f t="shared" si="8"/>
        <v>0</v>
      </c>
      <c r="AC16" s="32">
        <f t="shared" si="0"/>
        <v>0</v>
      </c>
      <c r="AD16" s="31" t="str">
        <f t="shared" si="1"/>
        <v>2</v>
      </c>
      <c r="AE16" s="31" t="str">
        <f t="shared" si="2"/>
        <v>1</v>
      </c>
      <c r="AF16" s="31" t="str">
        <f t="shared" si="3"/>
        <v>1</v>
      </c>
      <c r="AG16" s="31">
        <f t="shared" si="4"/>
        <v>4</v>
      </c>
      <c r="AI16" s="31" t="s">
        <v>84</v>
      </c>
      <c r="AJ16" s="31" t="str">
        <f t="shared" si="9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14</v>
      </c>
      <c r="M17" s="16" t="str">
        <f>IF(L17&gt;60,"§9 AZG! ","-")</f>
        <v>-</v>
      </c>
      <c r="N17" s="97"/>
      <c r="O17" s="158">
        <f>SUM(O10:O16)</f>
        <v>14</v>
      </c>
      <c r="P17" s="159">
        <f t="shared" ref="P17:P18" si="16"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7">SUM(T10:T16)</f>
        <v>0</v>
      </c>
      <c r="U17" s="161">
        <f t="shared" si="17"/>
        <v>0</v>
      </c>
      <c r="V17" s="161">
        <f t="shared" si="17"/>
        <v>0</v>
      </c>
      <c r="W17" s="161">
        <f t="shared" si="17"/>
        <v>0</v>
      </c>
      <c r="X17" s="161">
        <f t="shared" si="17"/>
        <v>0</v>
      </c>
      <c r="Y17" s="161">
        <f t="shared" si="17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29">
        <f>C16+1</f>
        <v>46300</v>
      </c>
      <c r="D18" s="27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8">(G18-F18)+(I18-H18)</f>
        <v>0.5</v>
      </c>
      <c r="L18" s="16">
        <f t="shared" ref="L18:L44" si="19">+IF((J18-E18-K18)&gt;=0,(J18-E18-K18),(J18-(E18-24)-K18))</f>
        <v>8.5</v>
      </c>
      <c r="M18" s="16" t="str">
        <f t="shared" ref="M18:M24" si="20">IF(L18&gt;12,"§9 AZG! ","-")</f>
        <v>-</v>
      </c>
      <c r="N18" s="16" t="str">
        <f t="shared" ref="N18:N24" si="21">IF(L18&gt;6,IF(K18&lt;0.5,"Pause!","-"),"-")</f>
        <v>-</v>
      </c>
      <c r="O18" s="157">
        <f>Voreingabe!$I$8</f>
        <v>8.5</v>
      </c>
      <c r="P18" s="151">
        <f t="shared" si="16"/>
        <v>0</v>
      </c>
      <c r="Q18" s="151" t="str">
        <f t="shared" ref="Q18:Q24" si="22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3">P18-T18-V18-W18-X18-Y18-R18-U18-S18</f>
        <v>0</v>
      </c>
      <c r="AC18" s="32">
        <f t="shared" ref="AC18:AC24" si="24">IF(AND(J18&gt;=0.1,J18&lt;=12),J18+24,IF(J18&gt;=12,J18,0))</f>
        <v>18</v>
      </c>
      <c r="AD18" s="31" t="str">
        <f t="shared" ref="AD18:AD24" si="25">IF(E18&gt;6.99,"1","2")</f>
        <v>1</v>
      </c>
      <c r="AE18" s="31" t="str">
        <f t="shared" ref="AE18:AE24" si="26">IF(AC18&lt;18.99,"1","2")</f>
        <v>1</v>
      </c>
      <c r="AF18" s="31" t="str">
        <f t="shared" ref="AF18:AF24" si="27">IF(AC18&gt;22,"2","1")</f>
        <v>1</v>
      </c>
      <c r="AG18" s="31">
        <f t="shared" ref="AG18:AG24" si="28">AD18+AE18+AF18</f>
        <v>3</v>
      </c>
      <c r="AI18" s="31" t="str">
        <f t="shared" ref="AI18:AI23" si="29">IF(D18="U",1," ")</f>
        <v xml:space="preserve"> </v>
      </c>
      <c r="AJ18" s="31">
        <f t="shared" si="9"/>
        <v>1</v>
      </c>
    </row>
    <row r="19" spans="2:36" ht="16.5" customHeight="1" x14ac:dyDescent="0.2">
      <c r="B19" s="35" t="s">
        <v>4</v>
      </c>
      <c r="C19" s="229">
        <f t="shared" ref="C19:C24" si="30">C18+1</f>
        <v>46301</v>
      </c>
      <c r="D19" s="17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8"/>
        <v>0.5</v>
      </c>
      <c r="L19" s="16">
        <f t="shared" si="19"/>
        <v>8.5</v>
      </c>
      <c r="M19" s="16" t="str">
        <f t="shared" si="20"/>
        <v>-</v>
      </c>
      <c r="N19" s="16" t="str">
        <f t="shared" si="21"/>
        <v>-</v>
      </c>
      <c r="O19" s="157">
        <f>Voreingabe!$I$9</f>
        <v>8.5</v>
      </c>
      <c r="P19" s="151">
        <f t="shared" ref="P19:P24" si="31">L19-O19</f>
        <v>0</v>
      </c>
      <c r="Q19" s="151" t="str">
        <f t="shared" si="22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si="7"/>
        <v>Okay</v>
      </c>
      <c r="AA19" s="14"/>
      <c r="AB19" s="31">
        <f t="shared" si="23"/>
        <v>0</v>
      </c>
      <c r="AC19" s="32">
        <f t="shared" si="24"/>
        <v>18</v>
      </c>
      <c r="AD19" s="31" t="str">
        <f t="shared" si="25"/>
        <v>1</v>
      </c>
      <c r="AE19" s="31" t="str">
        <f t="shared" si="26"/>
        <v>1</v>
      </c>
      <c r="AF19" s="31" t="str">
        <f t="shared" si="27"/>
        <v>1</v>
      </c>
      <c r="AG19" s="31">
        <f t="shared" si="28"/>
        <v>3</v>
      </c>
      <c r="AI19" s="31" t="str">
        <f t="shared" si="29"/>
        <v xml:space="preserve"> </v>
      </c>
      <c r="AJ19" s="31">
        <f t="shared" si="9"/>
        <v>1</v>
      </c>
    </row>
    <row r="20" spans="2:36" ht="16.5" customHeight="1" x14ac:dyDescent="0.2">
      <c r="B20" s="35" t="s">
        <v>2</v>
      </c>
      <c r="C20" s="229">
        <f t="shared" si="30"/>
        <v>46302</v>
      </c>
      <c r="D20" s="17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8"/>
        <v>0.5</v>
      </c>
      <c r="L20" s="16">
        <f t="shared" si="19"/>
        <v>7.5</v>
      </c>
      <c r="M20" s="16" t="str">
        <f t="shared" si="20"/>
        <v>-</v>
      </c>
      <c r="N20" s="16" t="str">
        <f t="shared" si="21"/>
        <v>-</v>
      </c>
      <c r="O20" s="157">
        <f>Voreingabe!$I$10</f>
        <v>7.5</v>
      </c>
      <c r="P20" s="151">
        <f t="shared" si="31"/>
        <v>0</v>
      </c>
      <c r="Q20" s="151" t="str">
        <f t="shared" si="22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7"/>
        <v>Okay</v>
      </c>
      <c r="AA20" s="14"/>
      <c r="AB20" s="31">
        <f t="shared" si="23"/>
        <v>0</v>
      </c>
      <c r="AC20" s="32">
        <f t="shared" si="24"/>
        <v>17</v>
      </c>
      <c r="AD20" s="31" t="str">
        <f t="shared" si="25"/>
        <v>1</v>
      </c>
      <c r="AE20" s="31" t="str">
        <f t="shared" si="26"/>
        <v>1</v>
      </c>
      <c r="AF20" s="31" t="str">
        <f t="shared" si="27"/>
        <v>1</v>
      </c>
      <c r="AG20" s="31">
        <f t="shared" si="28"/>
        <v>3</v>
      </c>
      <c r="AI20" s="31" t="str">
        <f t="shared" si="29"/>
        <v xml:space="preserve"> </v>
      </c>
      <c r="AJ20" s="31">
        <f t="shared" si="9"/>
        <v>1</v>
      </c>
    </row>
    <row r="21" spans="2:36" ht="16.5" customHeight="1" x14ac:dyDescent="0.2">
      <c r="B21" s="35" t="s">
        <v>3</v>
      </c>
      <c r="C21" s="229">
        <f t="shared" si="30"/>
        <v>46303</v>
      </c>
      <c r="D21" s="17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8"/>
        <v>0.5</v>
      </c>
      <c r="L21" s="16">
        <f t="shared" si="19"/>
        <v>7.5</v>
      </c>
      <c r="M21" s="16" t="str">
        <f t="shared" si="20"/>
        <v>-</v>
      </c>
      <c r="N21" s="16" t="str">
        <f t="shared" si="21"/>
        <v>-</v>
      </c>
      <c r="O21" s="157">
        <f>Voreingabe!$I$11</f>
        <v>7.5</v>
      </c>
      <c r="P21" s="151">
        <f t="shared" si="31"/>
        <v>0</v>
      </c>
      <c r="Q21" s="151" t="str">
        <f t="shared" si="22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7"/>
        <v>Okay</v>
      </c>
      <c r="AA21" s="14"/>
      <c r="AB21" s="31">
        <f t="shared" si="23"/>
        <v>0</v>
      </c>
      <c r="AC21" s="32">
        <f t="shared" si="24"/>
        <v>17</v>
      </c>
      <c r="AD21" s="31" t="str">
        <f t="shared" si="25"/>
        <v>1</v>
      </c>
      <c r="AE21" s="31" t="str">
        <f t="shared" si="26"/>
        <v>1</v>
      </c>
      <c r="AF21" s="31" t="str">
        <f t="shared" si="27"/>
        <v>1</v>
      </c>
      <c r="AG21" s="31">
        <f t="shared" si="28"/>
        <v>3</v>
      </c>
      <c r="AI21" s="31" t="str">
        <f t="shared" si="29"/>
        <v xml:space="preserve"> </v>
      </c>
      <c r="AJ21" s="31">
        <f t="shared" si="9"/>
        <v>1</v>
      </c>
    </row>
    <row r="22" spans="2:36" ht="16.5" customHeight="1" x14ac:dyDescent="0.2">
      <c r="B22" s="35" t="s">
        <v>5</v>
      </c>
      <c r="C22" s="229">
        <f t="shared" si="30"/>
        <v>46304</v>
      </c>
      <c r="D22" s="17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8"/>
        <v>0.5</v>
      </c>
      <c r="L22" s="16">
        <f t="shared" si="19"/>
        <v>6.5</v>
      </c>
      <c r="M22" s="16" t="str">
        <f t="shared" si="20"/>
        <v>-</v>
      </c>
      <c r="N22" s="16" t="str">
        <f t="shared" si="21"/>
        <v>-</v>
      </c>
      <c r="O22" s="157">
        <f>Voreingabe!$I$12</f>
        <v>6.5</v>
      </c>
      <c r="P22" s="151">
        <f t="shared" si="31"/>
        <v>0</v>
      </c>
      <c r="Q22" s="151" t="str">
        <f t="shared" si="22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7"/>
        <v>Okay</v>
      </c>
      <c r="AA22" s="14"/>
      <c r="AB22" s="31">
        <f t="shared" si="23"/>
        <v>0</v>
      </c>
      <c r="AC22" s="32">
        <f t="shared" si="24"/>
        <v>16</v>
      </c>
      <c r="AD22" s="31" t="str">
        <f t="shared" si="25"/>
        <v>1</v>
      </c>
      <c r="AE22" s="31" t="str">
        <f t="shared" si="26"/>
        <v>1</v>
      </c>
      <c r="AF22" s="31" t="str">
        <f t="shared" si="27"/>
        <v>1</v>
      </c>
      <c r="AG22" s="31">
        <f t="shared" si="28"/>
        <v>3</v>
      </c>
      <c r="AI22" s="31" t="str">
        <f t="shared" si="29"/>
        <v xml:space="preserve"> </v>
      </c>
      <c r="AJ22" s="31">
        <f t="shared" si="9"/>
        <v>1</v>
      </c>
    </row>
    <row r="23" spans="2:36" ht="16.5" customHeight="1" x14ac:dyDescent="0.2">
      <c r="B23" s="36" t="s">
        <v>6</v>
      </c>
      <c r="C23" s="229">
        <f t="shared" si="30"/>
        <v>46305</v>
      </c>
      <c r="D23" s="17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8"/>
        <v>0</v>
      </c>
      <c r="L23" s="16">
        <f t="shared" si="19"/>
        <v>0</v>
      </c>
      <c r="M23" s="16" t="str">
        <f t="shared" si="20"/>
        <v>-</v>
      </c>
      <c r="N23" s="16" t="str">
        <f t="shared" si="21"/>
        <v>-</v>
      </c>
      <c r="O23" s="157">
        <f>Voreingabe!$I$13</f>
        <v>0</v>
      </c>
      <c r="P23" s="151">
        <f t="shared" si="31"/>
        <v>0</v>
      </c>
      <c r="Q23" s="151" t="str">
        <f t="shared" si="22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7"/>
        <v>Okay</v>
      </c>
      <c r="AA23" s="14"/>
      <c r="AB23" s="31">
        <f t="shared" si="23"/>
        <v>0</v>
      </c>
      <c r="AC23" s="32">
        <f t="shared" si="24"/>
        <v>0</v>
      </c>
      <c r="AD23" s="31" t="str">
        <f t="shared" si="25"/>
        <v>2</v>
      </c>
      <c r="AE23" s="31" t="str">
        <f t="shared" si="26"/>
        <v>1</v>
      </c>
      <c r="AF23" s="31" t="str">
        <f t="shared" si="27"/>
        <v>1</v>
      </c>
      <c r="AG23" s="31">
        <f t="shared" si="28"/>
        <v>4</v>
      </c>
      <c r="AI23" s="31" t="str">
        <f t="shared" si="29"/>
        <v xml:space="preserve"> </v>
      </c>
      <c r="AJ23" s="31" t="str">
        <f t="shared" si="9"/>
        <v xml:space="preserve"> </v>
      </c>
    </row>
    <row r="24" spans="2:36" ht="16.5" customHeight="1" thickBot="1" x14ac:dyDescent="0.25">
      <c r="B24" s="29" t="s">
        <v>7</v>
      </c>
      <c r="C24" s="231">
        <f t="shared" si="30"/>
        <v>46306</v>
      </c>
      <c r="D24" s="20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8"/>
        <v>0</v>
      </c>
      <c r="L24" s="16">
        <f t="shared" si="19"/>
        <v>0</v>
      </c>
      <c r="M24" s="16" t="str">
        <f t="shared" si="20"/>
        <v>-</v>
      </c>
      <c r="N24" s="16" t="str">
        <f t="shared" si="21"/>
        <v>-</v>
      </c>
      <c r="O24" s="157">
        <f>Voreingabe!$I$14</f>
        <v>0</v>
      </c>
      <c r="P24" s="151">
        <f t="shared" si="31"/>
        <v>0</v>
      </c>
      <c r="Q24" s="151" t="str">
        <f t="shared" si="22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7"/>
        <v>Okay</v>
      </c>
      <c r="AA24" s="14"/>
      <c r="AB24" s="31">
        <f t="shared" si="23"/>
        <v>0</v>
      </c>
      <c r="AC24" s="32">
        <f t="shared" si="24"/>
        <v>0</v>
      </c>
      <c r="AD24" s="31" t="str">
        <f t="shared" si="25"/>
        <v>2</v>
      </c>
      <c r="AE24" s="31" t="str">
        <f t="shared" si="26"/>
        <v>1</v>
      </c>
      <c r="AF24" s="31" t="str">
        <f t="shared" si="27"/>
        <v>1</v>
      </c>
      <c r="AG24" s="31">
        <f t="shared" si="28"/>
        <v>4</v>
      </c>
      <c r="AI24" s="31" t="s">
        <v>84</v>
      </c>
      <c r="AJ24" s="31" t="str">
        <f t="shared" si="9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113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2">SUM(R18:R24)</f>
        <v>0</v>
      </c>
      <c r="S25" s="161">
        <f t="shared" si="32"/>
        <v>0</v>
      </c>
      <c r="T25" s="161">
        <f t="shared" si="32"/>
        <v>0</v>
      </c>
      <c r="U25" s="161">
        <f t="shared" si="32"/>
        <v>0</v>
      </c>
      <c r="V25" s="161">
        <f t="shared" si="32"/>
        <v>0</v>
      </c>
      <c r="W25" s="161">
        <f t="shared" si="32"/>
        <v>0</v>
      </c>
      <c r="X25" s="161">
        <f t="shared" si="32"/>
        <v>0</v>
      </c>
      <c r="Y25" s="161">
        <f t="shared" si="32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39">
        <f>C24+1</f>
        <v>46307</v>
      </c>
      <c r="D26" s="27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3">(G26-F26)+(I26-H26)</f>
        <v>0.5</v>
      </c>
      <c r="L26" s="16">
        <f t="shared" si="19"/>
        <v>8.5</v>
      </c>
      <c r="M26" s="16" t="str">
        <f t="shared" ref="M26:M32" si="34">IF(L26&gt;12,"§9 AZG! ","-")</f>
        <v>-</v>
      </c>
      <c r="N26" s="16" t="str">
        <f t="shared" ref="N26:N44" si="35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6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7">P26-T26-V26-W26-X26-Y26-R26-U26-S26</f>
        <v>0</v>
      </c>
      <c r="AC26" s="32">
        <f t="shared" ref="AC26:AC32" si="38">IF(AND(J26&gt;=0.1,J26&lt;=12),J26+24,IF(J26&gt;=12,J26,0))</f>
        <v>18</v>
      </c>
      <c r="AD26" s="31" t="str">
        <f t="shared" ref="AD26:AD32" si="39">IF(E26&gt;6.99,"1","2")</f>
        <v>1</v>
      </c>
      <c r="AE26" s="31" t="str">
        <f t="shared" ref="AE26:AE32" si="40">IF(AC26&lt;18.99,"1","2")</f>
        <v>1</v>
      </c>
      <c r="AF26" s="31" t="str">
        <f t="shared" ref="AF26:AF32" si="41">IF(AC26&gt;22,"2","1")</f>
        <v>1</v>
      </c>
      <c r="AG26" s="31">
        <f t="shared" ref="AG26:AG32" si="42">AD26+AE26+AF26</f>
        <v>3</v>
      </c>
      <c r="AI26" s="31" t="str">
        <f t="shared" ref="AI26:AI31" si="43">IF(D26="U",1," ")</f>
        <v xml:space="preserve"> </v>
      </c>
      <c r="AJ26" s="31">
        <f t="shared" si="9"/>
        <v>1</v>
      </c>
    </row>
    <row r="27" spans="2:36" ht="16.5" customHeight="1" x14ac:dyDescent="0.2">
      <c r="B27" s="35" t="s">
        <v>4</v>
      </c>
      <c r="C27" s="229">
        <f t="shared" ref="C27:C32" si="44">C26+1</f>
        <v>46308</v>
      </c>
      <c r="D27" s="17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3"/>
        <v>0.5</v>
      </c>
      <c r="L27" s="16">
        <f t="shared" si="19"/>
        <v>8.5</v>
      </c>
      <c r="M27" s="16" t="str">
        <f t="shared" si="34"/>
        <v>-</v>
      </c>
      <c r="N27" s="16" t="str">
        <f t="shared" si="35"/>
        <v>-</v>
      </c>
      <c r="O27" s="157">
        <f>Voreingabe!$I$9</f>
        <v>8.5</v>
      </c>
      <c r="P27" s="151">
        <f t="shared" ref="P27:P32" si="45">L27-O27</f>
        <v>0</v>
      </c>
      <c r="Q27" s="151" t="str">
        <f t="shared" si="36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7"/>
        <v>Okay</v>
      </c>
      <c r="AA27" s="14"/>
      <c r="AB27" s="31">
        <f t="shared" si="37"/>
        <v>0</v>
      </c>
      <c r="AC27" s="32">
        <f t="shared" si="38"/>
        <v>18</v>
      </c>
      <c r="AD27" s="31" t="str">
        <f t="shared" si="39"/>
        <v>1</v>
      </c>
      <c r="AE27" s="31" t="str">
        <f t="shared" si="40"/>
        <v>1</v>
      </c>
      <c r="AF27" s="31" t="str">
        <f t="shared" si="41"/>
        <v>1</v>
      </c>
      <c r="AG27" s="31">
        <f t="shared" si="42"/>
        <v>3</v>
      </c>
      <c r="AI27" s="31" t="str">
        <f t="shared" si="43"/>
        <v xml:space="preserve"> </v>
      </c>
      <c r="AJ27" s="31">
        <f t="shared" si="9"/>
        <v>1</v>
      </c>
    </row>
    <row r="28" spans="2:36" ht="16.5" customHeight="1" x14ac:dyDescent="0.2">
      <c r="B28" s="35" t="s">
        <v>2</v>
      </c>
      <c r="C28" s="229">
        <f t="shared" si="44"/>
        <v>46309</v>
      </c>
      <c r="D28" s="17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3"/>
        <v>0.5</v>
      </c>
      <c r="L28" s="16">
        <f t="shared" si="19"/>
        <v>7.5</v>
      </c>
      <c r="M28" s="16" t="str">
        <f t="shared" si="34"/>
        <v>-</v>
      </c>
      <c r="N28" s="16" t="str">
        <f t="shared" si="35"/>
        <v>-</v>
      </c>
      <c r="O28" s="157">
        <f>Voreingabe!$I$10</f>
        <v>7.5</v>
      </c>
      <c r="P28" s="151">
        <f t="shared" si="45"/>
        <v>0</v>
      </c>
      <c r="Q28" s="151" t="str">
        <f t="shared" si="36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7"/>
        <v>Okay</v>
      </c>
      <c r="AA28" s="14"/>
      <c r="AB28" s="31">
        <f t="shared" si="37"/>
        <v>0</v>
      </c>
      <c r="AC28" s="32">
        <f t="shared" si="38"/>
        <v>17</v>
      </c>
      <c r="AD28" s="31" t="str">
        <f t="shared" si="39"/>
        <v>1</v>
      </c>
      <c r="AE28" s="31" t="str">
        <f t="shared" si="40"/>
        <v>1</v>
      </c>
      <c r="AF28" s="31" t="str">
        <f t="shared" si="41"/>
        <v>1</v>
      </c>
      <c r="AG28" s="31">
        <f t="shared" si="42"/>
        <v>3</v>
      </c>
      <c r="AI28" s="31" t="str">
        <f t="shared" si="43"/>
        <v xml:space="preserve"> </v>
      </c>
      <c r="AJ28" s="31">
        <f t="shared" si="9"/>
        <v>1</v>
      </c>
    </row>
    <row r="29" spans="2:36" ht="16.5" customHeight="1" x14ac:dyDescent="0.2">
      <c r="B29" s="35" t="s">
        <v>3</v>
      </c>
      <c r="C29" s="229">
        <f t="shared" si="44"/>
        <v>46310</v>
      </c>
      <c r="D29" s="17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3"/>
        <v>0.5</v>
      </c>
      <c r="L29" s="16">
        <f t="shared" si="19"/>
        <v>7.5</v>
      </c>
      <c r="M29" s="16" t="str">
        <f t="shared" si="34"/>
        <v>-</v>
      </c>
      <c r="N29" s="16" t="str">
        <f t="shared" si="35"/>
        <v>-</v>
      </c>
      <c r="O29" s="157">
        <f>Voreingabe!$I$11</f>
        <v>7.5</v>
      </c>
      <c r="P29" s="151">
        <f t="shared" si="45"/>
        <v>0</v>
      </c>
      <c r="Q29" s="151" t="str">
        <f t="shared" si="36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7"/>
        <v>Okay</v>
      </c>
      <c r="AA29" s="14"/>
      <c r="AB29" s="31">
        <f t="shared" si="37"/>
        <v>0</v>
      </c>
      <c r="AC29" s="32">
        <f t="shared" si="38"/>
        <v>17</v>
      </c>
      <c r="AD29" s="31" t="str">
        <f t="shared" si="39"/>
        <v>1</v>
      </c>
      <c r="AE29" s="31" t="str">
        <f t="shared" si="40"/>
        <v>1</v>
      </c>
      <c r="AF29" s="31" t="str">
        <f t="shared" si="41"/>
        <v>1</v>
      </c>
      <c r="AG29" s="31">
        <f t="shared" si="42"/>
        <v>3</v>
      </c>
      <c r="AI29" s="31" t="str">
        <f t="shared" si="43"/>
        <v xml:space="preserve"> </v>
      </c>
      <c r="AJ29" s="31">
        <f t="shared" si="9"/>
        <v>1</v>
      </c>
    </row>
    <row r="30" spans="2:36" ht="16.5" customHeight="1" x14ac:dyDescent="0.2">
      <c r="B30" s="35" t="s">
        <v>5</v>
      </c>
      <c r="C30" s="229">
        <f t="shared" si="44"/>
        <v>46311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3"/>
        <v>0.5</v>
      </c>
      <c r="L30" s="16">
        <f t="shared" si="19"/>
        <v>6.5</v>
      </c>
      <c r="M30" s="16" t="str">
        <f t="shared" si="34"/>
        <v>-</v>
      </c>
      <c r="N30" s="16" t="str">
        <f t="shared" si="35"/>
        <v>-</v>
      </c>
      <c r="O30" s="157">
        <f>Voreingabe!$I$12</f>
        <v>6.5</v>
      </c>
      <c r="P30" s="151">
        <f t="shared" si="45"/>
        <v>0</v>
      </c>
      <c r="Q30" s="151" t="str">
        <f t="shared" si="36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7"/>
        <v>Okay</v>
      </c>
      <c r="AA30" s="14"/>
      <c r="AB30" s="31">
        <f t="shared" si="37"/>
        <v>0</v>
      </c>
      <c r="AC30" s="32">
        <f t="shared" si="38"/>
        <v>16</v>
      </c>
      <c r="AD30" s="31" t="str">
        <f t="shared" si="39"/>
        <v>1</v>
      </c>
      <c r="AE30" s="31" t="str">
        <f t="shared" si="40"/>
        <v>1</v>
      </c>
      <c r="AF30" s="31" t="str">
        <f t="shared" si="41"/>
        <v>1</v>
      </c>
      <c r="AG30" s="31">
        <f t="shared" si="42"/>
        <v>3</v>
      </c>
      <c r="AI30" s="31" t="str">
        <f t="shared" si="43"/>
        <v xml:space="preserve"> </v>
      </c>
      <c r="AJ30" s="31">
        <f t="shared" si="9"/>
        <v>1</v>
      </c>
    </row>
    <row r="31" spans="2:36" ht="16.5" customHeight="1" x14ac:dyDescent="0.2">
      <c r="B31" s="36" t="s">
        <v>6</v>
      </c>
      <c r="C31" s="229">
        <f t="shared" si="44"/>
        <v>46312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3"/>
        <v>0</v>
      </c>
      <c r="L31" s="16">
        <f t="shared" si="19"/>
        <v>0</v>
      </c>
      <c r="M31" s="16" t="str">
        <f t="shared" si="34"/>
        <v>-</v>
      </c>
      <c r="N31" s="16" t="str">
        <f t="shared" si="35"/>
        <v>-</v>
      </c>
      <c r="O31" s="157">
        <f>Voreingabe!$I$13</f>
        <v>0</v>
      </c>
      <c r="P31" s="151">
        <f t="shared" si="45"/>
        <v>0</v>
      </c>
      <c r="Q31" s="151" t="str">
        <f t="shared" si="36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7"/>
        <v>Okay</v>
      </c>
      <c r="AA31" s="14"/>
      <c r="AB31" s="31">
        <f t="shared" si="37"/>
        <v>0</v>
      </c>
      <c r="AC31" s="32">
        <f t="shared" si="38"/>
        <v>0</v>
      </c>
      <c r="AD31" s="31" t="str">
        <f t="shared" si="39"/>
        <v>2</v>
      </c>
      <c r="AE31" s="31" t="str">
        <f t="shared" si="40"/>
        <v>1</v>
      </c>
      <c r="AF31" s="31" t="str">
        <f t="shared" si="41"/>
        <v>1</v>
      </c>
      <c r="AG31" s="31">
        <f t="shared" si="42"/>
        <v>4</v>
      </c>
      <c r="AI31" s="31" t="str">
        <f t="shared" si="43"/>
        <v xml:space="preserve"> </v>
      </c>
      <c r="AJ31" s="31" t="str">
        <f t="shared" si="9"/>
        <v xml:space="preserve"> </v>
      </c>
    </row>
    <row r="32" spans="2:36" ht="16.5" customHeight="1" thickBot="1" x14ac:dyDescent="0.25">
      <c r="B32" s="29" t="s">
        <v>7</v>
      </c>
      <c r="C32" s="231">
        <f t="shared" si="44"/>
        <v>46313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3"/>
        <v>0</v>
      </c>
      <c r="L32" s="16">
        <f t="shared" si="19"/>
        <v>0</v>
      </c>
      <c r="M32" s="16" t="str">
        <f t="shared" si="34"/>
        <v>-</v>
      </c>
      <c r="N32" s="16" t="str">
        <f t="shared" si="35"/>
        <v>-</v>
      </c>
      <c r="O32" s="157">
        <f>Voreingabe!$I$14</f>
        <v>0</v>
      </c>
      <c r="P32" s="151">
        <f t="shared" si="45"/>
        <v>0</v>
      </c>
      <c r="Q32" s="151" t="str">
        <f t="shared" si="36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7"/>
        <v>Okay</v>
      </c>
      <c r="AA32" s="14"/>
      <c r="AB32" s="31">
        <f t="shared" si="37"/>
        <v>0</v>
      </c>
      <c r="AC32" s="32">
        <f t="shared" si="38"/>
        <v>0</v>
      </c>
      <c r="AD32" s="31" t="str">
        <f t="shared" si="39"/>
        <v>2</v>
      </c>
      <c r="AE32" s="31" t="str">
        <f t="shared" si="40"/>
        <v>1</v>
      </c>
      <c r="AF32" s="31" t="str">
        <f t="shared" si="41"/>
        <v>1</v>
      </c>
      <c r="AG32" s="31">
        <f t="shared" si="42"/>
        <v>4</v>
      </c>
      <c r="AI32" s="31" t="s">
        <v>84</v>
      </c>
      <c r="AJ32" s="31" t="str">
        <f t="shared" si="9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6">SUM(R26:R32)</f>
        <v>0</v>
      </c>
      <c r="S33" s="161">
        <f t="shared" si="46"/>
        <v>0</v>
      </c>
      <c r="T33" s="161">
        <f t="shared" si="46"/>
        <v>0</v>
      </c>
      <c r="U33" s="161">
        <f t="shared" si="46"/>
        <v>0</v>
      </c>
      <c r="V33" s="161">
        <f t="shared" si="46"/>
        <v>0</v>
      </c>
      <c r="W33" s="161">
        <f t="shared" si="46"/>
        <v>0</v>
      </c>
      <c r="X33" s="161">
        <f t="shared" si="46"/>
        <v>0</v>
      </c>
      <c r="Y33" s="161">
        <f t="shared" si="46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46314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7">(G34-F34)+(I34-H34)</f>
        <v>0.5</v>
      </c>
      <c r="L34" s="16">
        <f t="shared" si="19"/>
        <v>8.5</v>
      </c>
      <c r="M34" s="16" t="str">
        <f t="shared" ref="M34:M40" si="48">IF(L34&gt;12,"§9 AZG! ","-")</f>
        <v>-</v>
      </c>
      <c r="N34" s="16" t="str">
        <f t="shared" si="35"/>
        <v>-</v>
      </c>
      <c r="O34" s="157">
        <f>Voreingabe!$I$8</f>
        <v>8.5</v>
      </c>
      <c r="P34" s="151">
        <f>L34-O34</f>
        <v>0</v>
      </c>
      <c r="Q34" s="151" t="str">
        <f t="shared" ref="Q34:Q40" si="49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50">P34-T34-V34-W34-X34-Y34-R34-U34-S34</f>
        <v>0</v>
      </c>
      <c r="AC34" s="32">
        <f t="shared" ref="AC34:AC40" si="51">IF(AND(J34&gt;=0.1,J34&lt;=12),J34+24,IF(J34&gt;=12,J34,0))</f>
        <v>18</v>
      </c>
      <c r="AD34" s="31" t="str">
        <f t="shared" ref="AD34:AD40" si="52">IF(E34&gt;6.99,"1","2")</f>
        <v>1</v>
      </c>
      <c r="AE34" s="31" t="str">
        <f t="shared" ref="AE34:AE40" si="53">IF(AC34&lt;18.99,"1","2")</f>
        <v>1</v>
      </c>
      <c r="AF34" s="31" t="str">
        <f t="shared" ref="AF34:AF40" si="54">IF(AC34&gt;22,"2","1")</f>
        <v>1</v>
      </c>
      <c r="AG34" s="31">
        <f t="shared" ref="AG34:AG40" si="55">AD34+AE34+AF34</f>
        <v>3</v>
      </c>
      <c r="AI34" s="31" t="str">
        <f t="shared" ref="AI34:AI39" si="56">IF(D34="U",1," ")</f>
        <v xml:space="preserve"> </v>
      </c>
      <c r="AJ34" s="31">
        <f t="shared" si="9"/>
        <v>1</v>
      </c>
    </row>
    <row r="35" spans="2:36" ht="16.5" customHeight="1" x14ac:dyDescent="0.2">
      <c r="B35" s="35" t="s">
        <v>4</v>
      </c>
      <c r="C35" s="229">
        <f t="shared" ref="C35:C40" si="57">C34+1</f>
        <v>46315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7"/>
        <v>0.5</v>
      </c>
      <c r="L35" s="16">
        <f t="shared" si="19"/>
        <v>8.5</v>
      </c>
      <c r="M35" s="16" t="str">
        <f t="shared" si="48"/>
        <v>-</v>
      </c>
      <c r="N35" s="16" t="str">
        <f t="shared" si="35"/>
        <v>-</v>
      </c>
      <c r="O35" s="157">
        <f>Voreingabe!$I$9</f>
        <v>8.5</v>
      </c>
      <c r="P35" s="151">
        <f t="shared" ref="P35:P40" si="58">L35-O35</f>
        <v>0</v>
      </c>
      <c r="Q35" s="151" t="str">
        <f t="shared" si="49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7"/>
        <v>Okay</v>
      </c>
      <c r="AA35" s="14"/>
      <c r="AB35" s="31">
        <f t="shared" si="50"/>
        <v>0</v>
      </c>
      <c r="AC35" s="32">
        <f t="shared" si="51"/>
        <v>18</v>
      </c>
      <c r="AD35" s="31" t="str">
        <f t="shared" si="52"/>
        <v>1</v>
      </c>
      <c r="AE35" s="31" t="str">
        <f t="shared" si="53"/>
        <v>1</v>
      </c>
      <c r="AF35" s="31" t="str">
        <f t="shared" si="54"/>
        <v>1</v>
      </c>
      <c r="AG35" s="31">
        <f t="shared" si="55"/>
        <v>3</v>
      </c>
      <c r="AI35" s="31" t="str">
        <f t="shared" si="56"/>
        <v xml:space="preserve"> </v>
      </c>
      <c r="AJ35" s="31">
        <f t="shared" si="9"/>
        <v>1</v>
      </c>
    </row>
    <row r="36" spans="2:36" ht="16.5" customHeight="1" x14ac:dyDescent="0.2">
      <c r="B36" s="35" t="s">
        <v>2</v>
      </c>
      <c r="C36" s="229">
        <f t="shared" si="57"/>
        <v>46316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7"/>
        <v>0.5</v>
      </c>
      <c r="L36" s="16">
        <f t="shared" si="19"/>
        <v>7.5</v>
      </c>
      <c r="M36" s="16" t="str">
        <f t="shared" si="48"/>
        <v>-</v>
      </c>
      <c r="N36" s="16" t="str">
        <f t="shared" si="35"/>
        <v>-</v>
      </c>
      <c r="O36" s="157">
        <f>Voreingabe!$I$10</f>
        <v>7.5</v>
      </c>
      <c r="P36" s="151">
        <f t="shared" si="58"/>
        <v>0</v>
      </c>
      <c r="Q36" s="151" t="str">
        <f t="shared" si="49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7"/>
        <v>Okay</v>
      </c>
      <c r="AA36" s="14"/>
      <c r="AB36" s="31">
        <f t="shared" si="50"/>
        <v>0</v>
      </c>
      <c r="AC36" s="32">
        <f t="shared" si="51"/>
        <v>17</v>
      </c>
      <c r="AD36" s="31" t="str">
        <f t="shared" si="52"/>
        <v>1</v>
      </c>
      <c r="AE36" s="31" t="str">
        <f t="shared" si="53"/>
        <v>1</v>
      </c>
      <c r="AF36" s="31" t="str">
        <f t="shared" si="54"/>
        <v>1</v>
      </c>
      <c r="AG36" s="31">
        <f t="shared" si="55"/>
        <v>3</v>
      </c>
      <c r="AI36" s="31" t="str">
        <f t="shared" si="56"/>
        <v xml:space="preserve"> </v>
      </c>
      <c r="AJ36" s="31">
        <f t="shared" si="9"/>
        <v>1</v>
      </c>
    </row>
    <row r="37" spans="2:36" ht="16.5" customHeight="1" x14ac:dyDescent="0.2">
      <c r="B37" s="35" t="s">
        <v>3</v>
      </c>
      <c r="C37" s="229">
        <f t="shared" si="57"/>
        <v>46317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7"/>
        <v>0.5</v>
      </c>
      <c r="L37" s="16">
        <f t="shared" si="19"/>
        <v>7.5</v>
      </c>
      <c r="M37" s="16" t="str">
        <f t="shared" si="48"/>
        <v>-</v>
      </c>
      <c r="N37" s="16" t="str">
        <f t="shared" si="35"/>
        <v>-</v>
      </c>
      <c r="O37" s="157">
        <f>Voreingabe!$I$11</f>
        <v>7.5</v>
      </c>
      <c r="P37" s="151">
        <f t="shared" si="58"/>
        <v>0</v>
      </c>
      <c r="Q37" s="151" t="str">
        <f t="shared" si="49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7"/>
        <v>Okay</v>
      </c>
      <c r="AA37" s="14"/>
      <c r="AB37" s="31">
        <f t="shared" si="50"/>
        <v>0</v>
      </c>
      <c r="AC37" s="32">
        <f t="shared" si="51"/>
        <v>17</v>
      </c>
      <c r="AD37" s="31" t="str">
        <f t="shared" si="52"/>
        <v>1</v>
      </c>
      <c r="AE37" s="31" t="str">
        <f t="shared" si="53"/>
        <v>1</v>
      </c>
      <c r="AF37" s="31" t="str">
        <f t="shared" si="54"/>
        <v>1</v>
      </c>
      <c r="AG37" s="31">
        <f t="shared" si="55"/>
        <v>3</v>
      </c>
      <c r="AI37" s="31" t="str">
        <f t="shared" si="56"/>
        <v xml:space="preserve"> </v>
      </c>
      <c r="AJ37" s="31">
        <f t="shared" si="9"/>
        <v>1</v>
      </c>
    </row>
    <row r="38" spans="2:36" ht="16.5" customHeight="1" x14ac:dyDescent="0.2">
      <c r="B38" s="35" t="s">
        <v>5</v>
      </c>
      <c r="C38" s="236">
        <f t="shared" si="57"/>
        <v>46318</v>
      </c>
      <c r="D38" s="46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7"/>
        <v>0.5</v>
      </c>
      <c r="L38" s="16">
        <f t="shared" si="19"/>
        <v>6.5</v>
      </c>
      <c r="M38" s="16" t="str">
        <f t="shared" si="48"/>
        <v>-</v>
      </c>
      <c r="N38" s="16" t="str">
        <f t="shared" si="35"/>
        <v>-</v>
      </c>
      <c r="O38" s="157">
        <f>Voreingabe!$I$12</f>
        <v>6.5</v>
      </c>
      <c r="P38" s="151">
        <f t="shared" si="58"/>
        <v>0</v>
      </c>
      <c r="Q38" s="151" t="str">
        <f t="shared" si="49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7"/>
        <v>Okay</v>
      </c>
      <c r="AA38" s="14"/>
      <c r="AB38" s="31">
        <f t="shared" si="50"/>
        <v>0</v>
      </c>
      <c r="AC38" s="32">
        <f t="shared" si="51"/>
        <v>16</v>
      </c>
      <c r="AD38" s="31" t="str">
        <f t="shared" si="52"/>
        <v>1</v>
      </c>
      <c r="AE38" s="31" t="str">
        <f t="shared" si="53"/>
        <v>1</v>
      </c>
      <c r="AF38" s="31" t="str">
        <f t="shared" si="54"/>
        <v>1</v>
      </c>
      <c r="AG38" s="31">
        <f t="shared" si="55"/>
        <v>3</v>
      </c>
      <c r="AI38" s="31" t="str">
        <f t="shared" si="56"/>
        <v xml:space="preserve"> </v>
      </c>
      <c r="AJ38" s="31">
        <f t="shared" si="9"/>
        <v>1</v>
      </c>
    </row>
    <row r="39" spans="2:36" ht="16.5" customHeight="1" x14ac:dyDescent="0.2">
      <c r="B39" s="36" t="s">
        <v>6</v>
      </c>
      <c r="C39" s="236">
        <f t="shared" si="57"/>
        <v>46319</v>
      </c>
      <c r="D39" s="46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7"/>
        <v>0</v>
      </c>
      <c r="L39" s="16">
        <f t="shared" si="19"/>
        <v>0</v>
      </c>
      <c r="M39" s="16" t="str">
        <f t="shared" si="48"/>
        <v>-</v>
      </c>
      <c r="N39" s="16" t="str">
        <f t="shared" si="35"/>
        <v>-</v>
      </c>
      <c r="O39" s="157">
        <f>Voreingabe!$I$13</f>
        <v>0</v>
      </c>
      <c r="P39" s="151">
        <f t="shared" si="58"/>
        <v>0</v>
      </c>
      <c r="Q39" s="151" t="str">
        <f t="shared" si="49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7"/>
        <v>Okay</v>
      </c>
      <c r="AA39" s="14"/>
      <c r="AB39" s="31">
        <f t="shared" si="50"/>
        <v>0</v>
      </c>
      <c r="AC39" s="32">
        <f t="shared" si="51"/>
        <v>0</v>
      </c>
      <c r="AD39" s="31" t="str">
        <f t="shared" si="52"/>
        <v>2</v>
      </c>
      <c r="AE39" s="31" t="str">
        <f t="shared" si="53"/>
        <v>1</v>
      </c>
      <c r="AF39" s="31" t="str">
        <f t="shared" si="54"/>
        <v>1</v>
      </c>
      <c r="AG39" s="31">
        <f t="shared" si="55"/>
        <v>4</v>
      </c>
      <c r="AI39" s="31" t="str">
        <f t="shared" si="56"/>
        <v xml:space="preserve"> </v>
      </c>
      <c r="AJ39" s="31" t="str">
        <f t="shared" si="9"/>
        <v xml:space="preserve"> </v>
      </c>
    </row>
    <row r="40" spans="2:36" ht="16.5" customHeight="1" thickBot="1" x14ac:dyDescent="0.25">
      <c r="B40" s="29" t="s">
        <v>7</v>
      </c>
      <c r="C40" s="229">
        <f t="shared" si="57"/>
        <v>46320</v>
      </c>
      <c r="D40" s="17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7"/>
        <v>0</v>
      </c>
      <c r="L40" s="16">
        <f t="shared" si="19"/>
        <v>0</v>
      </c>
      <c r="M40" s="16" t="str">
        <f t="shared" si="48"/>
        <v>-</v>
      </c>
      <c r="N40" s="16" t="str">
        <f t="shared" si="35"/>
        <v>-</v>
      </c>
      <c r="O40" s="157">
        <f>Voreingabe!$I$14</f>
        <v>0</v>
      </c>
      <c r="P40" s="151">
        <f t="shared" si="58"/>
        <v>0</v>
      </c>
      <c r="Q40" s="151" t="str">
        <f t="shared" si="49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7"/>
        <v>Okay</v>
      </c>
      <c r="AA40" s="14"/>
      <c r="AB40" s="31">
        <f t="shared" si="50"/>
        <v>0</v>
      </c>
      <c r="AC40" s="32">
        <f t="shared" si="51"/>
        <v>0</v>
      </c>
      <c r="AD40" s="31" t="str">
        <f t="shared" si="52"/>
        <v>2</v>
      </c>
      <c r="AE40" s="31" t="str">
        <f t="shared" si="53"/>
        <v>1</v>
      </c>
      <c r="AF40" s="31" t="str">
        <f t="shared" si="54"/>
        <v>1</v>
      </c>
      <c r="AG40" s="31">
        <f t="shared" si="55"/>
        <v>4</v>
      </c>
      <c r="AI40" s="31" t="s">
        <v>84</v>
      </c>
      <c r="AJ40" s="31" t="str">
        <f t="shared" si="9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>L41-O41</f>
        <v>0</v>
      </c>
      <c r="Q41" s="160"/>
      <c r="R41" s="161">
        <f t="shared" ref="R41:Y41" si="59">SUM(R34:R40)</f>
        <v>0</v>
      </c>
      <c r="S41" s="161">
        <f t="shared" si="59"/>
        <v>0</v>
      </c>
      <c r="T41" s="161">
        <f t="shared" si="59"/>
        <v>0</v>
      </c>
      <c r="U41" s="161">
        <f t="shared" si="59"/>
        <v>0</v>
      </c>
      <c r="V41" s="161">
        <f t="shared" si="59"/>
        <v>0</v>
      </c>
      <c r="W41" s="161">
        <f t="shared" si="59"/>
        <v>0</v>
      </c>
      <c r="X41" s="161">
        <f t="shared" si="59"/>
        <v>0</v>
      </c>
      <c r="Y41" s="161">
        <f t="shared" si="59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37">
        <f>C40+1</f>
        <v>46321</v>
      </c>
      <c r="D42" s="208" t="s">
        <v>42</v>
      </c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 t="shared" ref="K42:K47" si="60">(G42-F42)+(I42-H42)</f>
        <v>0.5</v>
      </c>
      <c r="L42" s="16">
        <f t="shared" si="19"/>
        <v>8.5</v>
      </c>
      <c r="M42" s="16" t="str">
        <f t="shared" ref="M42:M47" si="61">IF(L42&gt;12,"§9 AZG! ","-")</f>
        <v>-</v>
      </c>
      <c r="N42" s="16" t="str">
        <f t="shared" si="35"/>
        <v>-</v>
      </c>
      <c r="O42" s="157">
        <f>Voreingabe!$I$8</f>
        <v>8.5</v>
      </c>
      <c r="P42" s="151">
        <f t="shared" ref="P42:P47" si="62">L42-O42</f>
        <v>0</v>
      </c>
      <c r="Q42" s="151" t="str">
        <f t="shared" ref="Q42:Q45" si="63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4">P42-T42-V42-W42-X42-Y42-R42-U42-S42</f>
        <v>0</v>
      </c>
      <c r="AC42" s="32">
        <f t="shared" ref="AC42:AC48" si="65">IF(AND(J42&gt;=0.1,J42&lt;=12),J42+24,IF(J42&gt;=12,J42,0))</f>
        <v>18</v>
      </c>
      <c r="AD42" s="31" t="str">
        <f t="shared" ref="AD42:AD48" si="66">IF(E42&gt;6.99,"1","2")</f>
        <v>1</v>
      </c>
      <c r="AE42" s="31" t="str">
        <f t="shared" ref="AE42:AE48" si="67">IF(AC42&lt;18.99,"1","2")</f>
        <v>1</v>
      </c>
      <c r="AF42" s="31" t="str">
        <f t="shared" ref="AF42:AF48" si="68">IF(AC42&gt;22,"2","1")</f>
        <v>1</v>
      </c>
      <c r="AG42" s="31">
        <f t="shared" ref="AG42:AG48" si="69">AD42+AE42+AF42</f>
        <v>3</v>
      </c>
      <c r="AI42" s="31" t="str">
        <f t="shared" ref="AI42:AI47" si="70">IF(D42="U",1," ")</f>
        <v xml:space="preserve"> </v>
      </c>
      <c r="AJ42" s="31">
        <f t="shared" si="9"/>
        <v>1</v>
      </c>
    </row>
    <row r="43" spans="2:36" ht="16.5" customHeight="1" x14ac:dyDescent="0.2">
      <c r="B43" s="35" t="s">
        <v>4</v>
      </c>
      <c r="C43" s="236">
        <f>C42+1</f>
        <v>46322</v>
      </c>
      <c r="D43" s="46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 t="shared" si="60"/>
        <v>0.5</v>
      </c>
      <c r="L43" s="16">
        <f t="shared" si="19"/>
        <v>8.5</v>
      </c>
      <c r="M43" s="16" t="str">
        <f t="shared" si="61"/>
        <v>-</v>
      </c>
      <c r="N43" s="16" t="str">
        <f t="shared" si="35"/>
        <v>-</v>
      </c>
      <c r="O43" s="157">
        <f>Voreingabe!$I$9</f>
        <v>8.5</v>
      </c>
      <c r="P43" s="151">
        <f t="shared" si="62"/>
        <v>0</v>
      </c>
      <c r="Q43" s="151" t="str">
        <f t="shared" si="63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7"/>
        <v>Okay</v>
      </c>
      <c r="AA43" s="14"/>
      <c r="AB43" s="31">
        <f t="shared" si="64"/>
        <v>0</v>
      </c>
      <c r="AC43" s="32">
        <f t="shared" si="65"/>
        <v>18</v>
      </c>
      <c r="AD43" s="31" t="str">
        <f t="shared" si="66"/>
        <v>1</v>
      </c>
      <c r="AE43" s="31" t="str">
        <f t="shared" si="67"/>
        <v>1</v>
      </c>
      <c r="AF43" s="31" t="str">
        <f t="shared" si="68"/>
        <v>1</v>
      </c>
      <c r="AG43" s="31">
        <f t="shared" si="69"/>
        <v>3</v>
      </c>
      <c r="AI43" s="31" t="str">
        <f t="shared" si="70"/>
        <v xml:space="preserve"> </v>
      </c>
      <c r="AJ43" s="31">
        <f t="shared" si="9"/>
        <v>1</v>
      </c>
    </row>
    <row r="44" spans="2:36" ht="16.5" customHeight="1" x14ac:dyDescent="0.2">
      <c r="B44" s="35" t="s">
        <v>2</v>
      </c>
      <c r="C44" s="236">
        <f>C43+1</f>
        <v>46323</v>
      </c>
      <c r="D44" s="46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 t="shared" si="60"/>
        <v>0.5</v>
      </c>
      <c r="L44" s="16">
        <f t="shared" si="19"/>
        <v>7.5</v>
      </c>
      <c r="M44" s="16" t="str">
        <f t="shared" si="61"/>
        <v>-</v>
      </c>
      <c r="N44" s="16" t="str">
        <f t="shared" si="35"/>
        <v>-</v>
      </c>
      <c r="O44" s="157">
        <f>Voreingabe!$I$10</f>
        <v>7.5</v>
      </c>
      <c r="P44" s="151">
        <f t="shared" si="62"/>
        <v>0</v>
      </c>
      <c r="Q44" s="151" t="str">
        <f t="shared" si="63"/>
        <v>-</v>
      </c>
      <c r="R44" s="153"/>
      <c r="S44" s="180"/>
      <c r="T44" s="154"/>
      <c r="U44" s="154"/>
      <c r="V44" s="154"/>
      <c r="W44" s="154"/>
      <c r="X44" s="155"/>
      <c r="Y44" s="155"/>
      <c r="Z44" s="156" t="str">
        <f t="shared" si="7"/>
        <v>Okay</v>
      </c>
      <c r="AA44" s="14"/>
      <c r="AB44" s="31">
        <f t="shared" si="64"/>
        <v>0</v>
      </c>
      <c r="AC44" s="32">
        <f t="shared" si="65"/>
        <v>17</v>
      </c>
      <c r="AD44" s="31" t="str">
        <f t="shared" si="66"/>
        <v>1</v>
      </c>
      <c r="AE44" s="31" t="str">
        <f t="shared" si="67"/>
        <v>1</v>
      </c>
      <c r="AF44" s="31" t="str">
        <f t="shared" si="68"/>
        <v>1</v>
      </c>
      <c r="AG44" s="31">
        <f t="shared" si="69"/>
        <v>3</v>
      </c>
      <c r="AI44" s="31" t="str">
        <f t="shared" si="70"/>
        <v xml:space="preserve"> </v>
      </c>
      <c r="AJ44" s="31">
        <f t="shared" si="9"/>
        <v>1</v>
      </c>
    </row>
    <row r="45" spans="2:36" ht="16.5" customHeight="1" x14ac:dyDescent="0.2">
      <c r="B45" s="35" t="s">
        <v>3</v>
      </c>
      <c r="C45" s="236">
        <f>+C44+1</f>
        <v>46324</v>
      </c>
      <c r="D45" s="46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si="60"/>
        <v>0.5</v>
      </c>
      <c r="L45" s="16">
        <f>+IF((J45-E45-K45)&gt;=0,(J45-E45-K45),(J45-(E45-24)-K45))</f>
        <v>7.5</v>
      </c>
      <c r="M45" s="16" t="str">
        <f t="shared" si="61"/>
        <v>-</v>
      </c>
      <c r="N45" s="16" t="str">
        <f>IF(L45&gt;6,IF(K45&lt;0.5,"Pause!","-"),"-")</f>
        <v>-</v>
      </c>
      <c r="O45" s="157">
        <f>Voreingabe!$I$11</f>
        <v>7.5</v>
      </c>
      <c r="P45" s="151">
        <f t="shared" si="62"/>
        <v>0</v>
      </c>
      <c r="Q45" s="151" t="str">
        <f t="shared" si="63"/>
        <v>-</v>
      </c>
      <c r="R45" s="153"/>
      <c r="S45" s="180"/>
      <c r="T45" s="154"/>
      <c r="U45" s="154"/>
      <c r="V45" s="154"/>
      <c r="W45" s="154"/>
      <c r="X45" s="155"/>
      <c r="Y45" s="155"/>
      <c r="Z45" s="156" t="str">
        <f t="shared" si="7"/>
        <v>Okay</v>
      </c>
      <c r="AA45" s="14"/>
      <c r="AB45" s="31">
        <f t="shared" si="64"/>
        <v>0</v>
      </c>
      <c r="AC45" s="32">
        <f t="shared" si="65"/>
        <v>17</v>
      </c>
      <c r="AD45" s="31" t="str">
        <f t="shared" si="66"/>
        <v>1</v>
      </c>
      <c r="AE45" s="31" t="str">
        <f t="shared" si="67"/>
        <v>1</v>
      </c>
      <c r="AF45" s="31" t="str">
        <f t="shared" si="68"/>
        <v>1</v>
      </c>
      <c r="AG45" s="31">
        <f t="shared" si="69"/>
        <v>3</v>
      </c>
      <c r="AI45" s="31" t="str">
        <f t="shared" si="70"/>
        <v xml:space="preserve"> </v>
      </c>
      <c r="AJ45" s="31">
        <f t="shared" si="9"/>
        <v>1</v>
      </c>
    </row>
    <row r="46" spans="2:36" ht="16.5" customHeight="1" x14ac:dyDescent="0.2">
      <c r="B46" s="35" t="s">
        <v>5</v>
      </c>
      <c r="C46" s="236">
        <f t="shared" ref="C46:C47" si="71">C45+1</f>
        <v>46325</v>
      </c>
      <c r="D46" s="46"/>
      <c r="E46" s="44">
        <f>Voreingabe!$C$12</f>
        <v>9</v>
      </c>
      <c r="F46" s="44">
        <f>Voreingabe!$E$12</f>
        <v>12</v>
      </c>
      <c r="G46" s="44">
        <f>Voreingabe!$F$12</f>
        <v>12.5</v>
      </c>
      <c r="H46" s="44">
        <f>Voreingabe!$G$12</f>
        <v>0</v>
      </c>
      <c r="I46" s="44">
        <f>Voreingabe!$H$12</f>
        <v>0</v>
      </c>
      <c r="J46" s="44">
        <f>Voreingabe!$D$12</f>
        <v>16</v>
      </c>
      <c r="K46" s="115">
        <f t="shared" si="60"/>
        <v>0.5</v>
      </c>
      <c r="L46" s="16">
        <f t="shared" ref="L46:L47" si="72">+IF((J46-E46-K46)&gt;=0,(J46-E46-K46),(J46-(E46-24)-K46))</f>
        <v>6.5</v>
      </c>
      <c r="M46" s="16" t="str">
        <f t="shared" si="61"/>
        <v>-</v>
      </c>
      <c r="N46" s="16" t="str">
        <f t="shared" ref="N46:N47" si="73">IF(L46&gt;6,IF(K46&lt;0.5,"Pause!","-"),"-")</f>
        <v>-</v>
      </c>
      <c r="O46" s="157">
        <f>Voreingabe!$I$12</f>
        <v>6.5</v>
      </c>
      <c r="P46" s="151">
        <f t="shared" si="62"/>
        <v>0</v>
      </c>
      <c r="Q46" s="151"/>
      <c r="R46" s="153"/>
      <c r="S46" s="180"/>
      <c r="T46" s="154"/>
      <c r="U46" s="154"/>
      <c r="V46" s="154"/>
      <c r="W46" s="154"/>
      <c r="X46" s="155"/>
      <c r="Y46" s="155"/>
      <c r="Z46" s="156" t="str">
        <f>IF(AB46=0,"Okay","Fehler")</f>
        <v>Okay</v>
      </c>
      <c r="AA46" s="14"/>
      <c r="AB46" s="31">
        <f t="shared" si="64"/>
        <v>0</v>
      </c>
      <c r="AC46" s="32">
        <f t="shared" si="65"/>
        <v>16</v>
      </c>
      <c r="AD46" s="31" t="str">
        <f t="shared" si="66"/>
        <v>1</v>
      </c>
      <c r="AE46" s="31" t="str">
        <f t="shared" si="67"/>
        <v>1</v>
      </c>
      <c r="AF46" s="31" t="str">
        <f t="shared" si="68"/>
        <v>1</v>
      </c>
      <c r="AG46" s="31">
        <f t="shared" si="69"/>
        <v>3</v>
      </c>
      <c r="AI46" s="31" t="str">
        <f t="shared" si="70"/>
        <v xml:space="preserve"> </v>
      </c>
      <c r="AJ46" s="31">
        <f>IF(L46&gt;0.5,1," ")</f>
        <v>1</v>
      </c>
    </row>
    <row r="47" spans="2:36" ht="16.5" customHeight="1" x14ac:dyDescent="0.2">
      <c r="B47" s="36" t="s">
        <v>6</v>
      </c>
      <c r="C47" s="236">
        <f t="shared" si="71"/>
        <v>46326</v>
      </c>
      <c r="D47" s="46"/>
      <c r="E47" s="44">
        <f>Voreingabe!$C$13</f>
        <v>0</v>
      </c>
      <c r="F47" s="44">
        <f>Voreingabe!$E$13</f>
        <v>0</v>
      </c>
      <c r="G47" s="44">
        <f>Voreingabe!$F$13</f>
        <v>0</v>
      </c>
      <c r="H47" s="44">
        <f>Voreingabe!$G$13</f>
        <v>0</v>
      </c>
      <c r="I47" s="44">
        <f>Voreingabe!$H$13</f>
        <v>0</v>
      </c>
      <c r="J47" s="44">
        <f>Voreingabe!$D$13</f>
        <v>0</v>
      </c>
      <c r="K47" s="115">
        <f t="shared" si="60"/>
        <v>0</v>
      </c>
      <c r="L47" s="16">
        <f t="shared" si="72"/>
        <v>0</v>
      </c>
      <c r="M47" s="16" t="str">
        <f t="shared" si="61"/>
        <v>-</v>
      </c>
      <c r="N47" s="16" t="str">
        <f t="shared" si="73"/>
        <v>-</v>
      </c>
      <c r="O47" s="157">
        <f>Voreingabe!$I$13</f>
        <v>0</v>
      </c>
      <c r="P47" s="151">
        <f t="shared" si="62"/>
        <v>0</v>
      </c>
      <c r="Q47" s="151" t="str">
        <f t="shared" ref="Q47" si="74">IF(AND((J47-19)&gt;2.99,(J47-E47)&gt;3,J47&gt;19),"JA","-")</f>
        <v>-</v>
      </c>
      <c r="R47" s="153"/>
      <c r="S47" s="180"/>
      <c r="T47" s="154"/>
      <c r="U47" s="154"/>
      <c r="V47" s="154"/>
      <c r="W47" s="154"/>
      <c r="X47" s="155"/>
      <c r="Y47" s="155"/>
      <c r="Z47" s="156" t="str">
        <f>IF(AB47=0,"Okay","Fehler")</f>
        <v>Okay</v>
      </c>
      <c r="AA47" s="14"/>
      <c r="AB47" s="31">
        <f t="shared" si="64"/>
        <v>0</v>
      </c>
      <c r="AC47" s="32">
        <f t="shared" si="65"/>
        <v>0</v>
      </c>
      <c r="AD47" s="31" t="str">
        <f t="shared" si="66"/>
        <v>2</v>
      </c>
      <c r="AE47" s="31" t="str">
        <f t="shared" si="67"/>
        <v>1</v>
      </c>
      <c r="AF47" s="31" t="str">
        <f t="shared" si="68"/>
        <v>1</v>
      </c>
      <c r="AG47" s="31">
        <f t="shared" si="69"/>
        <v>4</v>
      </c>
      <c r="AI47" s="31" t="str">
        <f t="shared" si="70"/>
        <v xml:space="preserve"> </v>
      </c>
      <c r="AJ47" s="31" t="str">
        <f t="shared" si="9"/>
        <v xml:space="preserve"> </v>
      </c>
    </row>
    <row r="48" spans="2:36" ht="16.5" customHeight="1" thickBot="1" x14ac:dyDescent="0.25">
      <c r="B48" s="29" t="s">
        <v>7</v>
      </c>
      <c r="C48" s="236"/>
      <c r="D48" s="46"/>
      <c r="E48" s="44"/>
      <c r="F48" s="44"/>
      <c r="G48" s="44"/>
      <c r="H48" s="44"/>
      <c r="I48" s="44"/>
      <c r="J48" s="44"/>
      <c r="K48" s="115"/>
      <c r="L48" s="16"/>
      <c r="M48" s="16"/>
      <c r="N48" s="16"/>
      <c r="O48" s="157"/>
      <c r="P48" s="151"/>
      <c r="Q48" s="151"/>
      <c r="R48" s="153"/>
      <c r="S48" s="180"/>
      <c r="T48" s="154"/>
      <c r="U48" s="154"/>
      <c r="V48" s="154"/>
      <c r="W48" s="154"/>
      <c r="X48" s="155"/>
      <c r="Y48" s="155"/>
      <c r="Z48" s="156" t="str">
        <f>IF(AB48=0,"Okay","Fehler")</f>
        <v>Okay</v>
      </c>
      <c r="AA48" s="14"/>
      <c r="AB48" s="31">
        <f t="shared" si="64"/>
        <v>0</v>
      </c>
      <c r="AC48" s="32">
        <f t="shared" si="65"/>
        <v>0</v>
      </c>
      <c r="AD48" s="31" t="str">
        <f t="shared" si="66"/>
        <v>2</v>
      </c>
      <c r="AE48" s="31" t="str">
        <f t="shared" si="67"/>
        <v>1</v>
      </c>
      <c r="AF48" s="31" t="str">
        <f t="shared" si="68"/>
        <v>1</v>
      </c>
      <c r="AG48" s="31">
        <f t="shared" si="69"/>
        <v>4</v>
      </c>
      <c r="AI48" s="31" t="s">
        <v>84</v>
      </c>
      <c r="AJ48" s="31" t="str">
        <f t="shared" si="9"/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2"/>
      <c r="L49" s="96">
        <f>SUM(L42:L48)</f>
        <v>38.5</v>
      </c>
      <c r="M49" s="16" t="str">
        <f>IF(L49&gt;60,"§9 AZG! ","-")</f>
        <v>-</v>
      </c>
      <c r="N49" s="97"/>
      <c r="O49" s="158">
        <f>SUM(O42:O48)</f>
        <v>38.5</v>
      </c>
      <c r="P49" s="159">
        <f>L49-O49</f>
        <v>0</v>
      </c>
      <c r="Q49" s="160"/>
      <c r="R49" s="161">
        <f t="shared" ref="R49:Y49" si="75">SUM(R42:R48)</f>
        <v>0</v>
      </c>
      <c r="S49" s="161">
        <f t="shared" si="75"/>
        <v>0</v>
      </c>
      <c r="T49" s="163">
        <f t="shared" si="75"/>
        <v>0</v>
      </c>
      <c r="U49" s="161">
        <f t="shared" si="75"/>
        <v>0</v>
      </c>
      <c r="V49" s="163">
        <f t="shared" si="75"/>
        <v>0</v>
      </c>
      <c r="W49" s="163">
        <f t="shared" si="75"/>
        <v>0</v>
      </c>
      <c r="X49" s="163">
        <f t="shared" si="75"/>
        <v>0</v>
      </c>
      <c r="Y49" s="163">
        <f t="shared" si="75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36"/>
      <c r="D50" s="46"/>
      <c r="E50" s="44"/>
      <c r="F50" s="44"/>
      <c r="G50" s="44"/>
      <c r="H50" s="44"/>
      <c r="I50" s="44"/>
      <c r="J50" s="44"/>
      <c r="K50" s="115"/>
      <c r="L50" s="16"/>
      <c r="M50" s="16"/>
      <c r="N50" s="16"/>
      <c r="O50" s="157"/>
      <c r="P50" s="151"/>
      <c r="Q50" s="151"/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76">P50-T50-V50-W50-X50-Y50-R50-U50-S50</f>
        <v>0</v>
      </c>
      <c r="AC50" s="32">
        <f t="shared" ref="AC50:AC56" si="77">IF(AND(J50&gt;=0.1,J50&lt;=12),J50+24,IF(J50&gt;=12,J50,0))</f>
        <v>0</v>
      </c>
      <c r="AD50" s="31" t="str">
        <f t="shared" ref="AD50:AD56" si="78">IF(E50&gt;6.99,"1","2")</f>
        <v>2</v>
      </c>
      <c r="AE50" s="31" t="str">
        <f t="shared" ref="AE50:AE56" si="79">IF(AC50&lt;18.99,"1","2")</f>
        <v>1</v>
      </c>
      <c r="AF50" s="31" t="str">
        <f t="shared" ref="AF50:AF56" si="80">IF(AC50&gt;22,"2","1")</f>
        <v>1</v>
      </c>
      <c r="AG50" s="31">
        <f t="shared" ref="AG50:AG56" si="81">AD50+AE50+AF50</f>
        <v>4</v>
      </c>
      <c r="AI50" s="31" t="str">
        <f t="shared" ref="AI50:AI55" si="82">IF(D50="U",1," ")</f>
        <v xml:space="preserve"> </v>
      </c>
      <c r="AJ50" s="31" t="str">
        <f t="shared" si="9"/>
        <v xml:space="preserve"> </v>
      </c>
    </row>
    <row r="51" spans="2:36" ht="16.5" customHeight="1" x14ac:dyDescent="0.2">
      <c r="B51" s="35" t="s">
        <v>4</v>
      </c>
      <c r="C51" s="236"/>
      <c r="D51" s="46"/>
      <c r="E51" s="44"/>
      <c r="F51" s="44"/>
      <c r="G51" s="44"/>
      <c r="H51" s="44"/>
      <c r="I51" s="44"/>
      <c r="J51" s="44"/>
      <c r="K51" s="115"/>
      <c r="L51" s="16"/>
      <c r="M51" s="16"/>
      <c r="N51" s="16"/>
      <c r="O51" s="157"/>
      <c r="P51" s="151"/>
      <c r="Q51" s="151"/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3">IF(AB51=0,"Okay","Fehler")</f>
        <v>Okay</v>
      </c>
      <c r="AA51" s="14"/>
      <c r="AB51" s="31">
        <f t="shared" si="76"/>
        <v>0</v>
      </c>
      <c r="AC51" s="32">
        <f t="shared" si="77"/>
        <v>0</v>
      </c>
      <c r="AD51" s="31" t="str">
        <f t="shared" si="78"/>
        <v>2</v>
      </c>
      <c r="AE51" s="31" t="str">
        <f t="shared" si="79"/>
        <v>1</v>
      </c>
      <c r="AF51" s="31" t="str">
        <f t="shared" si="80"/>
        <v>1</v>
      </c>
      <c r="AG51" s="31">
        <f t="shared" si="81"/>
        <v>4</v>
      </c>
      <c r="AI51" s="31" t="str">
        <f t="shared" si="82"/>
        <v xml:space="preserve"> </v>
      </c>
      <c r="AJ51" s="31" t="str">
        <f t="shared" si="9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1"/>
      <c r="R52" s="153"/>
      <c r="S52" s="180"/>
      <c r="T52" s="154"/>
      <c r="U52" s="154"/>
      <c r="V52" s="154"/>
      <c r="W52" s="154"/>
      <c r="X52" s="155"/>
      <c r="Y52" s="155"/>
      <c r="Z52" s="156" t="str">
        <f t="shared" si="83"/>
        <v>Okay</v>
      </c>
      <c r="AA52" s="14"/>
      <c r="AB52" s="31">
        <f t="shared" si="76"/>
        <v>0</v>
      </c>
      <c r="AC52" s="32">
        <f t="shared" si="77"/>
        <v>0</v>
      </c>
      <c r="AD52" s="31" t="str">
        <f t="shared" si="78"/>
        <v>2</v>
      </c>
      <c r="AE52" s="31" t="str">
        <f t="shared" si="79"/>
        <v>1</v>
      </c>
      <c r="AF52" s="31" t="str">
        <f t="shared" si="80"/>
        <v>1</v>
      </c>
      <c r="AG52" s="31">
        <f t="shared" si="81"/>
        <v>4</v>
      </c>
      <c r="AI52" s="31" t="str">
        <f t="shared" si="82"/>
        <v xml:space="preserve"> </v>
      </c>
      <c r="AJ52" s="31" t="str">
        <f t="shared" si="9"/>
        <v xml:space="preserve"> </v>
      </c>
    </row>
    <row r="53" spans="2:36" ht="16.5" customHeight="1" x14ac:dyDescent="0.2">
      <c r="B53" s="35" t="s">
        <v>3</v>
      </c>
      <c r="C53" s="229"/>
      <c r="D53" s="17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3"/>
        <v>Okay</v>
      </c>
      <c r="AA53" s="14"/>
      <c r="AB53" s="31">
        <f t="shared" si="76"/>
        <v>0</v>
      </c>
      <c r="AC53" s="32">
        <f t="shared" si="77"/>
        <v>0</v>
      </c>
      <c r="AD53" s="31" t="str">
        <f t="shared" si="78"/>
        <v>2</v>
      </c>
      <c r="AE53" s="31" t="str">
        <f t="shared" si="79"/>
        <v>1</v>
      </c>
      <c r="AF53" s="31" t="str">
        <f t="shared" si="80"/>
        <v>1</v>
      </c>
      <c r="AG53" s="31">
        <f t="shared" si="81"/>
        <v>4</v>
      </c>
      <c r="AI53" s="31" t="str">
        <f t="shared" si="82"/>
        <v xml:space="preserve"> </v>
      </c>
      <c r="AJ53" s="31" t="str">
        <f t="shared" si="9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3"/>
        <v>Okay</v>
      </c>
      <c r="AA54" s="14"/>
      <c r="AB54" s="31">
        <f t="shared" si="76"/>
        <v>0</v>
      </c>
      <c r="AC54" s="32">
        <f t="shared" si="77"/>
        <v>0</v>
      </c>
      <c r="AD54" s="31" t="str">
        <f t="shared" si="78"/>
        <v>2</v>
      </c>
      <c r="AE54" s="31" t="str">
        <f t="shared" si="79"/>
        <v>1</v>
      </c>
      <c r="AF54" s="31" t="str">
        <f t="shared" si="80"/>
        <v>1</v>
      </c>
      <c r="AG54" s="31">
        <f t="shared" si="81"/>
        <v>4</v>
      </c>
      <c r="AI54" s="31" t="str">
        <f t="shared" si="82"/>
        <v xml:space="preserve"> </v>
      </c>
      <c r="AJ54" s="31" t="str">
        <f t="shared" si="9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3"/>
        <v>Okay</v>
      </c>
      <c r="AA55" s="14"/>
      <c r="AB55" s="31">
        <f t="shared" si="76"/>
        <v>0</v>
      </c>
      <c r="AC55" s="32">
        <f t="shared" si="77"/>
        <v>0</v>
      </c>
      <c r="AD55" s="31" t="str">
        <f t="shared" si="78"/>
        <v>2</v>
      </c>
      <c r="AE55" s="31" t="str">
        <f t="shared" si="79"/>
        <v>1</v>
      </c>
      <c r="AF55" s="31" t="str">
        <f t="shared" si="80"/>
        <v>1</v>
      </c>
      <c r="AG55" s="31">
        <f t="shared" si="81"/>
        <v>4</v>
      </c>
      <c r="AI55" s="31" t="str">
        <f t="shared" si="82"/>
        <v xml:space="preserve"> </v>
      </c>
      <c r="AJ55" s="31" t="str">
        <f t="shared" si="9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3"/>
        <v>Okay</v>
      </c>
      <c r="AA56" s="14"/>
      <c r="AB56" s="31">
        <f t="shared" si="76"/>
        <v>0</v>
      </c>
      <c r="AC56" s="32">
        <f t="shared" si="77"/>
        <v>0</v>
      </c>
      <c r="AD56" s="31" t="str">
        <f t="shared" si="78"/>
        <v>2</v>
      </c>
      <c r="AE56" s="31" t="str">
        <f t="shared" si="79"/>
        <v>1</v>
      </c>
      <c r="AF56" s="31" t="str">
        <f t="shared" si="80"/>
        <v>1</v>
      </c>
      <c r="AG56" s="31">
        <f t="shared" si="81"/>
        <v>4</v>
      </c>
      <c r="AI56" s="31" t="s">
        <v>84</v>
      </c>
      <c r="AJ56" s="31" t="str">
        <f t="shared" si="9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2"/>
      <c r="L57" s="118">
        <f>SUM(L50:L56)</f>
        <v>0</v>
      </c>
      <c r="M57" s="16" t="str">
        <f>IF(L57&gt;60,"§9 AZG! ","-")</f>
        <v>-</v>
      </c>
      <c r="N57" s="16"/>
      <c r="O57" s="165">
        <f>SUM(O50:O56)</f>
        <v>0</v>
      </c>
      <c r="P57" s="166">
        <f>L57-O57</f>
        <v>0</v>
      </c>
      <c r="Q57" s="167"/>
      <c r="R57" s="161">
        <f t="shared" ref="R57:Y57" si="84">SUM(R50:R56)</f>
        <v>0</v>
      </c>
      <c r="S57" s="161">
        <f t="shared" si="84"/>
        <v>0</v>
      </c>
      <c r="T57" s="161">
        <f t="shared" si="84"/>
        <v>0</v>
      </c>
      <c r="U57" s="161">
        <f t="shared" si="84"/>
        <v>0</v>
      </c>
      <c r="V57" s="161">
        <f t="shared" si="84"/>
        <v>0</v>
      </c>
      <c r="W57" s="161">
        <f t="shared" si="84"/>
        <v>0</v>
      </c>
      <c r="X57" s="161">
        <f t="shared" si="84"/>
        <v>0</v>
      </c>
      <c r="Y57" s="161">
        <f t="shared" si="84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168</v>
      </c>
      <c r="M58" s="245" t="str">
        <f>IF((L58/D59)&gt;9.6,"Achtung: WHAZ","")</f>
        <v/>
      </c>
      <c r="N58" s="8"/>
      <c r="O58" s="119">
        <f>O17+O25+O33+O41+O49+O57</f>
        <v>168</v>
      </c>
      <c r="P58" s="123">
        <f>P17+P25+P33+P41+P49+P57</f>
        <v>0</v>
      </c>
      <c r="Q58" s="124"/>
      <c r="R58" s="121">
        <f t="shared" ref="R58:Y58" si="85">R17+R25+R33+R41+R49+R57+R9</f>
        <v>0</v>
      </c>
      <c r="S58" s="183">
        <f t="shared" si="85"/>
        <v>0</v>
      </c>
      <c r="T58" s="78">
        <f t="shared" si="85"/>
        <v>0</v>
      </c>
      <c r="U58" s="78">
        <f t="shared" si="85"/>
        <v>0</v>
      </c>
      <c r="V58" s="78">
        <f t="shared" si="85"/>
        <v>0</v>
      </c>
      <c r="W58" s="78">
        <f t="shared" si="85"/>
        <v>0</v>
      </c>
      <c r="X58" s="79">
        <f t="shared" si="85"/>
        <v>0</v>
      </c>
      <c r="Y58" s="79">
        <f t="shared" si="85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22</v>
      </c>
    </row>
    <row r="59" spans="2:36" ht="16.5" customHeight="1" thickBot="1" x14ac:dyDescent="0.25">
      <c r="B59" s="80" t="s">
        <v>113</v>
      </c>
      <c r="C59" s="126"/>
      <c r="D59" s="128">
        <f>+AJ58</f>
        <v>22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2.75" x14ac:dyDescent="0.2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8">
        <f t="shared" ref="R63:Y63" si="86">R58+R60-R62</f>
        <v>0</v>
      </c>
      <c r="S63" s="189">
        <f t="shared" si="86"/>
        <v>0</v>
      </c>
      <c r="T63" s="190">
        <f t="shared" si="86"/>
        <v>0</v>
      </c>
      <c r="U63" s="190">
        <f t="shared" si="86"/>
        <v>0</v>
      </c>
      <c r="V63" s="190">
        <f t="shared" si="86"/>
        <v>0</v>
      </c>
      <c r="W63" s="190">
        <f t="shared" si="86"/>
        <v>0</v>
      </c>
      <c r="X63" s="191">
        <f t="shared" si="86"/>
        <v>0</v>
      </c>
      <c r="Y63" s="191">
        <f t="shared" si="86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M67"/>
  <sheetViews>
    <sheetView topLeftCell="A13" zoomScale="80" zoomScaleNormal="80" workbookViewId="0">
      <selection activeCell="O58" sqref="O58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855468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5" width="0" style="31" hidden="1" customWidth="1"/>
    <col min="36" max="36" width="11.42578125" style="31" hidden="1" customWidth="1"/>
    <col min="37" max="38" width="11.42578125" style="31" customWidth="1"/>
    <col min="39" max="39" width="11.42578125" style="3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67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Okt.!R63</f>
        <v>0</v>
      </c>
      <c r="S9" s="206">
        <f>Okt.!S63</f>
        <v>0</v>
      </c>
      <c r="T9" s="169">
        <f>Okt.!T63</f>
        <v>0</v>
      </c>
      <c r="U9" s="169">
        <f>Okt.!U63</f>
        <v>0</v>
      </c>
      <c r="V9" s="169">
        <f>Okt.!V63</f>
        <v>0</v>
      </c>
      <c r="W9" s="169">
        <f>Okt.!W63</f>
        <v>0</v>
      </c>
      <c r="X9" s="170">
        <f>Okt.!X63</f>
        <v>0</v>
      </c>
      <c r="Y9" s="171">
        <f>Okt.!Y63</f>
        <v>0</v>
      </c>
      <c r="Z9" s="150"/>
      <c r="AA9" s="110"/>
    </row>
    <row r="10" spans="1:36" ht="16.5" customHeight="1" x14ac:dyDescent="0.2">
      <c r="B10" s="35" t="s">
        <v>1</v>
      </c>
      <c r="C10" s="236"/>
      <c r="D10" s="46"/>
      <c r="E10" s="44"/>
      <c r="F10" s="44"/>
      <c r="G10" s="44"/>
      <c r="H10" s="44"/>
      <c r="I10" s="44"/>
      <c r="J10" s="44"/>
      <c r="K10" s="115"/>
      <c r="L10" s="16"/>
      <c r="M10" s="73"/>
      <c r="N10" s="16"/>
      <c r="O10" s="157"/>
      <c r="P10" s="151"/>
      <c r="Q10" s="151"/>
      <c r="R10" s="153"/>
      <c r="S10" s="180"/>
      <c r="T10" s="154"/>
      <c r="U10" s="154"/>
      <c r="V10" s="154"/>
      <c r="W10" s="154"/>
      <c r="X10" s="155"/>
      <c r="Y10" s="155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0">IF(AND(J10&gt;=0.1,J10&lt;=12),J10+24,IF(J10&gt;=12,J10,0))</f>
        <v>0</v>
      </c>
      <c r="AD10" s="31" t="str">
        <f t="shared" ref="AD10:AD16" si="1">IF(E10&gt;6.99,"1","2")</f>
        <v>2</v>
      </c>
      <c r="AE10" s="31" t="str">
        <f t="shared" ref="AE10:AE16" si="2">IF(AC10&lt;18.99,"1","2")</f>
        <v>1</v>
      </c>
      <c r="AF10" s="31" t="str">
        <f t="shared" ref="AF10:AF16" si="3">IF(AC10&gt;22,"2","1")</f>
        <v>1</v>
      </c>
      <c r="AG10" s="31">
        <f t="shared" ref="AG10:AG16" si="4">AD10+AE10+AF10</f>
        <v>4</v>
      </c>
      <c r="AI10" s="31" t="str">
        <f t="shared" ref="AI10:AI15" si="5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36"/>
      <c r="D11" s="46"/>
      <c r="E11" s="44"/>
      <c r="F11" s="44"/>
      <c r="G11" s="44"/>
      <c r="H11" s="44"/>
      <c r="I11" s="44"/>
      <c r="J11" s="44"/>
      <c r="K11" s="115"/>
      <c r="L11" s="16"/>
      <c r="M11" s="73"/>
      <c r="N11" s="16"/>
      <c r="O11" s="157"/>
      <c r="P11" s="151"/>
      <c r="Q11" s="151"/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16" si="6">IF(AB11=0,"Okay","Fehler")</f>
        <v>Okay</v>
      </c>
      <c r="AA11" s="14"/>
      <c r="AB11" s="31">
        <f t="shared" ref="AB11:AB16" si="7">P11-T11-V11-W11-X11-Y11-R11-U11-S11</f>
        <v>0</v>
      </c>
      <c r="AC11" s="32">
        <f t="shared" si="0"/>
        <v>0</v>
      </c>
      <c r="AD11" s="31" t="str">
        <f t="shared" si="1"/>
        <v>2</v>
      </c>
      <c r="AE11" s="31" t="str">
        <f t="shared" si="2"/>
        <v>1</v>
      </c>
      <c r="AF11" s="31" t="str">
        <f t="shared" si="3"/>
        <v>1</v>
      </c>
      <c r="AG11" s="31">
        <f t="shared" si="4"/>
        <v>4</v>
      </c>
      <c r="AI11" s="31" t="str">
        <f t="shared" si="5"/>
        <v xml:space="preserve"> </v>
      </c>
      <c r="AJ11" s="31" t="str">
        <f t="shared" ref="AJ11:AJ56" si="8">IF(L11&gt;0.5,1," ")</f>
        <v xml:space="preserve"> </v>
      </c>
    </row>
    <row r="12" spans="1:36" ht="16.5" customHeight="1" x14ac:dyDescent="0.2">
      <c r="B12" s="35" t="s">
        <v>2</v>
      </c>
      <c r="C12" s="236"/>
      <c r="D12" s="46"/>
      <c r="E12" s="44"/>
      <c r="F12" s="44"/>
      <c r="G12" s="44"/>
      <c r="H12" s="44"/>
      <c r="I12" s="44"/>
      <c r="J12" s="44"/>
      <c r="K12" s="115"/>
      <c r="L12" s="16"/>
      <c r="M12" s="73"/>
      <c r="N12" s="16"/>
      <c r="O12" s="157"/>
      <c r="P12" s="151"/>
      <c r="Q12" s="151"/>
      <c r="R12" s="153"/>
      <c r="S12" s="180"/>
      <c r="T12" s="154"/>
      <c r="U12" s="154"/>
      <c r="V12" s="154"/>
      <c r="W12" s="154"/>
      <c r="X12" s="155"/>
      <c r="Y12" s="155"/>
      <c r="Z12" s="156" t="str">
        <f t="shared" si="6"/>
        <v>Okay</v>
      </c>
      <c r="AA12" s="14"/>
      <c r="AB12" s="31">
        <f t="shared" si="7"/>
        <v>0</v>
      </c>
      <c r="AC12" s="32">
        <f t="shared" si="0"/>
        <v>0</v>
      </c>
      <c r="AD12" s="31" t="str">
        <f t="shared" si="1"/>
        <v>2</v>
      </c>
      <c r="AE12" s="31" t="str">
        <f t="shared" si="2"/>
        <v>1</v>
      </c>
      <c r="AF12" s="31" t="str">
        <f t="shared" si="3"/>
        <v>1</v>
      </c>
      <c r="AG12" s="31">
        <f t="shared" si="4"/>
        <v>4</v>
      </c>
      <c r="AI12" s="31" t="str">
        <f t="shared" si="5"/>
        <v xml:space="preserve"> </v>
      </c>
      <c r="AJ12" s="31" t="str">
        <f t="shared" si="8"/>
        <v xml:space="preserve"> </v>
      </c>
    </row>
    <row r="13" spans="1:36" ht="16.5" customHeight="1" x14ac:dyDescent="0.2">
      <c r="B13" s="35" t="s">
        <v>3</v>
      </c>
      <c r="C13" s="229"/>
      <c r="D13" s="17"/>
      <c r="E13" s="44"/>
      <c r="F13" s="44"/>
      <c r="G13" s="44"/>
      <c r="H13" s="44"/>
      <c r="I13" s="44"/>
      <c r="J13" s="44"/>
      <c r="K13" s="115"/>
      <c r="L13" s="16"/>
      <c r="M13" s="73"/>
      <c r="N13" s="16"/>
      <c r="O13" s="157"/>
      <c r="P13" s="151"/>
      <c r="Q13" s="151"/>
      <c r="R13" s="153"/>
      <c r="S13" s="180"/>
      <c r="T13" s="154"/>
      <c r="U13" s="154"/>
      <c r="V13" s="154"/>
      <c r="W13" s="154"/>
      <c r="X13" s="155"/>
      <c r="Y13" s="155"/>
      <c r="Z13" s="156" t="str">
        <f t="shared" si="6"/>
        <v>Okay</v>
      </c>
      <c r="AA13" s="14"/>
      <c r="AB13" s="31">
        <f t="shared" si="7"/>
        <v>0</v>
      </c>
      <c r="AC13" s="32">
        <f t="shared" si="0"/>
        <v>0</v>
      </c>
      <c r="AD13" s="31" t="str">
        <f t="shared" si="1"/>
        <v>2</v>
      </c>
      <c r="AE13" s="31" t="str">
        <f t="shared" si="2"/>
        <v>1</v>
      </c>
      <c r="AF13" s="31" t="str">
        <f t="shared" si="3"/>
        <v>1</v>
      </c>
      <c r="AG13" s="31">
        <f t="shared" si="4"/>
        <v>4</v>
      </c>
      <c r="AI13" s="31" t="str">
        <f t="shared" si="5"/>
        <v xml:space="preserve"> </v>
      </c>
      <c r="AJ13" s="31" t="str">
        <f t="shared" si="8"/>
        <v xml:space="preserve"> </v>
      </c>
    </row>
    <row r="14" spans="1:36" ht="16.5" customHeight="1" x14ac:dyDescent="0.2">
      <c r="B14" s="35" t="s">
        <v>5</v>
      </c>
      <c r="C14" s="236"/>
      <c r="D14" s="46"/>
      <c r="E14" s="44"/>
      <c r="F14" s="44"/>
      <c r="G14" s="44"/>
      <c r="H14" s="44"/>
      <c r="I14" s="44"/>
      <c r="J14" s="44"/>
      <c r="K14" s="115"/>
      <c r="L14" s="16"/>
      <c r="M14" s="73"/>
      <c r="N14" s="16"/>
      <c r="O14" s="157"/>
      <c r="P14" s="151"/>
      <c r="Q14" s="151" t="str">
        <f t="shared" ref="Q14:Q16" si="9">IF(AND((J14-19)&gt;2.99,(J14-E14)&gt;3,J14&gt;19),"JA","-")</f>
        <v>-</v>
      </c>
      <c r="R14" s="153"/>
      <c r="S14" s="180"/>
      <c r="T14" s="154"/>
      <c r="U14" s="154"/>
      <c r="V14" s="154"/>
      <c r="W14" s="154"/>
      <c r="X14" s="155"/>
      <c r="Y14" s="155"/>
      <c r="Z14" s="156" t="str">
        <f t="shared" si="6"/>
        <v>Okay</v>
      </c>
      <c r="AA14" s="14"/>
      <c r="AB14" s="31">
        <f t="shared" si="7"/>
        <v>0</v>
      </c>
      <c r="AC14" s="32">
        <f t="shared" si="0"/>
        <v>0</v>
      </c>
      <c r="AD14" s="31" t="str">
        <f t="shared" si="1"/>
        <v>2</v>
      </c>
      <c r="AE14" s="31" t="str">
        <f t="shared" si="2"/>
        <v>1</v>
      </c>
      <c r="AF14" s="31" t="str">
        <f t="shared" si="3"/>
        <v>1</v>
      </c>
      <c r="AG14" s="31">
        <f t="shared" si="4"/>
        <v>4</v>
      </c>
      <c r="AI14" s="31" t="str">
        <f t="shared" si="5"/>
        <v xml:space="preserve"> </v>
      </c>
      <c r="AJ14" s="31" t="str">
        <f t="shared" si="8"/>
        <v xml:space="preserve"> </v>
      </c>
    </row>
    <row r="15" spans="1:36" ht="16.5" customHeight="1" x14ac:dyDescent="0.2">
      <c r="B15" s="36" t="s">
        <v>6</v>
      </c>
      <c r="C15" s="236"/>
      <c r="D15" s="46"/>
      <c r="E15" s="44"/>
      <c r="F15" s="44"/>
      <c r="G15" s="44"/>
      <c r="H15" s="44"/>
      <c r="I15" s="44"/>
      <c r="J15" s="44"/>
      <c r="K15" s="115"/>
      <c r="L15" s="16"/>
      <c r="M15" s="73"/>
      <c r="N15" s="16"/>
      <c r="O15" s="157"/>
      <c r="P15" s="151"/>
      <c r="Q15" s="151" t="str">
        <f t="shared" si="9"/>
        <v>-</v>
      </c>
      <c r="R15" s="153"/>
      <c r="S15" s="180"/>
      <c r="T15" s="154"/>
      <c r="U15" s="154"/>
      <c r="V15" s="154"/>
      <c r="W15" s="154"/>
      <c r="X15" s="155"/>
      <c r="Y15" s="155"/>
      <c r="Z15" s="156" t="str">
        <f t="shared" si="6"/>
        <v>Okay</v>
      </c>
      <c r="AA15" s="14"/>
      <c r="AB15" s="31">
        <f t="shared" si="7"/>
        <v>0</v>
      </c>
      <c r="AC15" s="32">
        <f t="shared" si="0"/>
        <v>0</v>
      </c>
      <c r="AD15" s="31" t="str">
        <f t="shared" si="1"/>
        <v>2</v>
      </c>
      <c r="AE15" s="31" t="str">
        <f t="shared" si="2"/>
        <v>1</v>
      </c>
      <c r="AF15" s="31" t="str">
        <f t="shared" si="3"/>
        <v>1</v>
      </c>
      <c r="AG15" s="31">
        <f t="shared" si="4"/>
        <v>4</v>
      </c>
      <c r="AI15" s="31" t="str">
        <f t="shared" si="5"/>
        <v xml:space="preserve"> </v>
      </c>
      <c r="AJ15" s="31" t="str">
        <f t="shared" si="8"/>
        <v xml:space="preserve"> </v>
      </c>
    </row>
    <row r="16" spans="1:36" ht="16.5" customHeight="1" thickBot="1" x14ac:dyDescent="0.25">
      <c r="B16" s="29" t="s">
        <v>7</v>
      </c>
      <c r="C16" s="237">
        <v>46327</v>
      </c>
      <c r="D16" s="208" t="s">
        <v>42</v>
      </c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ref="K16" si="10">(G16-F16)+(I16-H16)</f>
        <v>0</v>
      </c>
      <c r="L16" s="16">
        <f t="shared" ref="L16" si="11">+IF((J16-E16-K16)&gt;=0,(J16-E16-K16),(J16-(E16-24)-K16))</f>
        <v>0</v>
      </c>
      <c r="M16" s="73" t="str">
        <f t="shared" ref="M16" si="12">IF(L16&gt;12,"§9 AZG! ","-")</f>
        <v>-</v>
      </c>
      <c r="N16" s="16" t="str">
        <f t="shared" ref="N16" si="13">IF(L16&gt;6,IF(K16&lt;0.5,"Pause!","-"),"-")</f>
        <v>-</v>
      </c>
      <c r="O16" s="157">
        <f>Voreingabe!$I$14</f>
        <v>0</v>
      </c>
      <c r="P16" s="151">
        <f t="shared" ref="P16" si="14">L16-O16</f>
        <v>0</v>
      </c>
      <c r="Q16" s="151" t="str">
        <f t="shared" si="9"/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6"/>
        <v>Okay</v>
      </c>
      <c r="AA16" s="14"/>
      <c r="AB16" s="31">
        <f t="shared" si="7"/>
        <v>0</v>
      </c>
      <c r="AC16" s="32">
        <f t="shared" si="0"/>
        <v>0</v>
      </c>
      <c r="AD16" s="31" t="str">
        <f t="shared" si="1"/>
        <v>2</v>
      </c>
      <c r="AE16" s="31" t="str">
        <f t="shared" si="2"/>
        <v>1</v>
      </c>
      <c r="AF16" s="31" t="str">
        <f t="shared" si="3"/>
        <v>1</v>
      </c>
      <c r="AG16" s="31">
        <f t="shared" si="4"/>
        <v>4</v>
      </c>
      <c r="AI16" s="31" t="s">
        <v>84</v>
      </c>
      <c r="AJ16" s="31" t="str">
        <f t="shared" si="8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0</v>
      </c>
      <c r="M17" s="16" t="str">
        <f>IF(L17&gt;60,"§9 AZG! ","-")</f>
        <v>-</v>
      </c>
      <c r="N17" s="97"/>
      <c r="O17" s="158">
        <f>SUM(O10:O16)</f>
        <v>0</v>
      </c>
      <c r="P17" s="159">
        <f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5">SUM(T10:T16)</f>
        <v>0</v>
      </c>
      <c r="U17" s="161">
        <f t="shared" si="15"/>
        <v>0</v>
      </c>
      <c r="V17" s="161">
        <f t="shared" si="15"/>
        <v>0</v>
      </c>
      <c r="W17" s="161">
        <f t="shared" si="15"/>
        <v>0</v>
      </c>
      <c r="X17" s="161">
        <f t="shared" si="15"/>
        <v>0</v>
      </c>
      <c r="Y17" s="161">
        <f t="shared" si="15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29">
        <f>C16+1</f>
        <v>46328</v>
      </c>
      <c r="D18" s="27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6">(G18-F18)+(I18-H18)</f>
        <v>0.5</v>
      </c>
      <c r="L18" s="16">
        <f t="shared" ref="L18:L40" si="17">+IF((J18-E18-K18)&gt;=0,(J18-E18-K18),(J18-(E18-24)-K18))</f>
        <v>8.5</v>
      </c>
      <c r="M18" s="73" t="str">
        <f t="shared" ref="M18:M24" si="18">IF(L18&gt;12,"§9 AZG! ","-")</f>
        <v>-</v>
      </c>
      <c r="N18" s="16" t="str">
        <f t="shared" ref="N18:N24" si="19">IF(L18&gt;6,IF(K18&lt;0.5,"Pause!","-"),"-")</f>
        <v>-</v>
      </c>
      <c r="O18" s="157">
        <f>Voreingabe!$I$8</f>
        <v>8.5</v>
      </c>
      <c r="P18" s="151">
        <f>L18-O18</f>
        <v>0</v>
      </c>
      <c r="Q18" s="151" t="str">
        <f t="shared" ref="Q18:Q24" si="20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1">P18-T18-V18-W18-X18-Y18-R18-U18-S18</f>
        <v>0</v>
      </c>
      <c r="AC18" s="32">
        <f t="shared" ref="AC18:AC24" si="22">IF(AND(J18&gt;=0.1,J18&lt;=12),J18+24,IF(J18&gt;=12,J18,0))</f>
        <v>18</v>
      </c>
      <c r="AD18" s="31" t="str">
        <f t="shared" ref="AD18:AD24" si="23">IF(E18&gt;6.99,"1","2")</f>
        <v>1</v>
      </c>
      <c r="AE18" s="31" t="str">
        <f t="shared" ref="AE18:AE24" si="24">IF(AC18&lt;18.99,"1","2")</f>
        <v>1</v>
      </c>
      <c r="AF18" s="31" t="str">
        <f t="shared" ref="AF18:AF24" si="25">IF(AC18&gt;22,"2","1")</f>
        <v>1</v>
      </c>
      <c r="AG18" s="31">
        <f t="shared" ref="AG18:AG24" si="26">AD18+AE18+AF18</f>
        <v>3</v>
      </c>
      <c r="AI18" s="31" t="str">
        <f t="shared" ref="AI18:AI23" si="27">IF(D18="U",1," ")</f>
        <v xml:space="preserve"> </v>
      </c>
      <c r="AJ18" s="31">
        <f t="shared" si="8"/>
        <v>1</v>
      </c>
    </row>
    <row r="19" spans="2:36" ht="16.5" customHeight="1" x14ac:dyDescent="0.2">
      <c r="B19" s="35" t="s">
        <v>4</v>
      </c>
      <c r="C19" s="229">
        <f t="shared" ref="C19:C24" si="28">C18+1</f>
        <v>46329</v>
      </c>
      <c r="D19" s="17"/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6"/>
        <v>0.5</v>
      </c>
      <c r="L19" s="16">
        <f t="shared" si="17"/>
        <v>8.5</v>
      </c>
      <c r="M19" s="73" t="str">
        <f t="shared" si="18"/>
        <v>-</v>
      </c>
      <c r="N19" s="16" t="str">
        <f t="shared" si="19"/>
        <v>-</v>
      </c>
      <c r="O19" s="157">
        <f>Voreingabe!$I$9</f>
        <v>8.5</v>
      </c>
      <c r="P19" s="151">
        <f t="shared" ref="P19:P24" si="29">L19-O19</f>
        <v>0</v>
      </c>
      <c r="Q19" s="151" t="str">
        <f t="shared" si="20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ref="Z19:Z47" si="30">IF(AB19=0,"Okay","Fehler")</f>
        <v>Okay</v>
      </c>
      <c r="AA19" s="14"/>
      <c r="AB19" s="31">
        <f t="shared" si="21"/>
        <v>0</v>
      </c>
      <c r="AC19" s="32">
        <f t="shared" si="22"/>
        <v>18</v>
      </c>
      <c r="AD19" s="31" t="str">
        <f t="shared" si="23"/>
        <v>1</v>
      </c>
      <c r="AE19" s="31" t="str">
        <f t="shared" si="24"/>
        <v>1</v>
      </c>
      <c r="AF19" s="31" t="str">
        <f t="shared" si="25"/>
        <v>1</v>
      </c>
      <c r="AG19" s="31">
        <f t="shared" si="26"/>
        <v>3</v>
      </c>
      <c r="AI19" s="31" t="str">
        <f t="shared" si="27"/>
        <v xml:space="preserve"> </v>
      </c>
      <c r="AJ19" s="31">
        <f t="shared" si="8"/>
        <v>1</v>
      </c>
    </row>
    <row r="20" spans="2:36" ht="16.5" customHeight="1" x14ac:dyDescent="0.2">
      <c r="B20" s="35" t="s">
        <v>2</v>
      </c>
      <c r="C20" s="229">
        <f t="shared" si="28"/>
        <v>46330</v>
      </c>
      <c r="D20" s="17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6"/>
        <v>0.5</v>
      </c>
      <c r="L20" s="16">
        <f t="shared" si="17"/>
        <v>7.5</v>
      </c>
      <c r="M20" s="73" t="str">
        <f t="shared" si="18"/>
        <v>-</v>
      </c>
      <c r="N20" s="16" t="str">
        <f t="shared" si="19"/>
        <v>-</v>
      </c>
      <c r="O20" s="157">
        <f>Voreingabe!$I$10</f>
        <v>7.5</v>
      </c>
      <c r="P20" s="151">
        <f t="shared" si="29"/>
        <v>0</v>
      </c>
      <c r="Q20" s="151" t="str">
        <f t="shared" si="20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30"/>
        <v>Okay</v>
      </c>
      <c r="AA20" s="14"/>
      <c r="AB20" s="31">
        <f t="shared" si="21"/>
        <v>0</v>
      </c>
      <c r="AC20" s="32">
        <f t="shared" si="22"/>
        <v>17</v>
      </c>
      <c r="AD20" s="31" t="str">
        <f t="shared" si="23"/>
        <v>1</v>
      </c>
      <c r="AE20" s="31" t="str">
        <f t="shared" si="24"/>
        <v>1</v>
      </c>
      <c r="AF20" s="31" t="str">
        <f t="shared" si="25"/>
        <v>1</v>
      </c>
      <c r="AG20" s="31">
        <f t="shared" si="26"/>
        <v>3</v>
      </c>
      <c r="AI20" s="31" t="str">
        <f t="shared" si="27"/>
        <v xml:space="preserve"> </v>
      </c>
      <c r="AJ20" s="31">
        <f t="shared" si="8"/>
        <v>1</v>
      </c>
    </row>
    <row r="21" spans="2:36" ht="16.5" customHeight="1" x14ac:dyDescent="0.2">
      <c r="B21" s="35" t="s">
        <v>3</v>
      </c>
      <c r="C21" s="229">
        <f t="shared" si="28"/>
        <v>46331</v>
      </c>
      <c r="D21" s="17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6"/>
        <v>0.5</v>
      </c>
      <c r="L21" s="16">
        <f t="shared" si="17"/>
        <v>7.5</v>
      </c>
      <c r="M21" s="73" t="str">
        <f t="shared" si="18"/>
        <v>-</v>
      </c>
      <c r="N21" s="16" t="str">
        <f t="shared" si="19"/>
        <v>-</v>
      </c>
      <c r="O21" s="157">
        <f>Voreingabe!$I$11</f>
        <v>7.5</v>
      </c>
      <c r="P21" s="151">
        <f t="shared" si="29"/>
        <v>0</v>
      </c>
      <c r="Q21" s="151" t="str">
        <f t="shared" si="20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30"/>
        <v>Okay</v>
      </c>
      <c r="AA21" s="14"/>
      <c r="AB21" s="31">
        <f t="shared" si="21"/>
        <v>0</v>
      </c>
      <c r="AC21" s="32">
        <f t="shared" si="22"/>
        <v>17</v>
      </c>
      <c r="AD21" s="31" t="str">
        <f t="shared" si="23"/>
        <v>1</v>
      </c>
      <c r="AE21" s="31" t="str">
        <f t="shared" si="24"/>
        <v>1</v>
      </c>
      <c r="AF21" s="31" t="str">
        <f t="shared" si="25"/>
        <v>1</v>
      </c>
      <c r="AG21" s="31">
        <f t="shared" si="26"/>
        <v>3</v>
      </c>
      <c r="AI21" s="31" t="str">
        <f t="shared" si="27"/>
        <v xml:space="preserve"> </v>
      </c>
      <c r="AJ21" s="31">
        <f t="shared" si="8"/>
        <v>1</v>
      </c>
    </row>
    <row r="22" spans="2:36" ht="16.5" customHeight="1" x14ac:dyDescent="0.2">
      <c r="B22" s="35" t="s">
        <v>5</v>
      </c>
      <c r="C22" s="229">
        <f t="shared" si="28"/>
        <v>46332</v>
      </c>
      <c r="D22" s="17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6"/>
        <v>0.5</v>
      </c>
      <c r="L22" s="16">
        <f t="shared" si="17"/>
        <v>6.5</v>
      </c>
      <c r="M22" s="73" t="str">
        <f t="shared" si="18"/>
        <v>-</v>
      </c>
      <c r="N22" s="16" t="str">
        <f t="shared" si="19"/>
        <v>-</v>
      </c>
      <c r="O22" s="157">
        <f>Voreingabe!$I$12</f>
        <v>6.5</v>
      </c>
      <c r="P22" s="151">
        <f t="shared" si="29"/>
        <v>0</v>
      </c>
      <c r="Q22" s="151" t="str">
        <f t="shared" si="20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30"/>
        <v>Okay</v>
      </c>
      <c r="AA22" s="14"/>
      <c r="AB22" s="31">
        <f t="shared" si="21"/>
        <v>0</v>
      </c>
      <c r="AC22" s="32">
        <f t="shared" si="22"/>
        <v>16</v>
      </c>
      <c r="AD22" s="31" t="str">
        <f t="shared" si="23"/>
        <v>1</v>
      </c>
      <c r="AE22" s="31" t="str">
        <f t="shared" si="24"/>
        <v>1</v>
      </c>
      <c r="AF22" s="31" t="str">
        <f t="shared" si="25"/>
        <v>1</v>
      </c>
      <c r="AG22" s="31">
        <f t="shared" si="26"/>
        <v>3</v>
      </c>
      <c r="AI22" s="31" t="str">
        <f t="shared" si="27"/>
        <v xml:space="preserve"> </v>
      </c>
      <c r="AJ22" s="31">
        <f t="shared" si="8"/>
        <v>1</v>
      </c>
    </row>
    <row r="23" spans="2:36" ht="16.5" customHeight="1" x14ac:dyDescent="0.2">
      <c r="B23" s="36" t="s">
        <v>6</v>
      </c>
      <c r="C23" s="229">
        <f t="shared" si="28"/>
        <v>46333</v>
      </c>
      <c r="D23" s="17"/>
      <c r="E23" s="44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6"/>
        <v>0</v>
      </c>
      <c r="L23" s="16">
        <f t="shared" si="17"/>
        <v>0</v>
      </c>
      <c r="M23" s="73" t="str">
        <f t="shared" si="18"/>
        <v>-</v>
      </c>
      <c r="N23" s="16" t="str">
        <f t="shared" si="19"/>
        <v>-</v>
      </c>
      <c r="O23" s="157">
        <f>Voreingabe!$I$13</f>
        <v>0</v>
      </c>
      <c r="P23" s="151">
        <f t="shared" si="29"/>
        <v>0</v>
      </c>
      <c r="Q23" s="151" t="str">
        <f t="shared" si="20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30"/>
        <v>Okay</v>
      </c>
      <c r="AA23" s="14"/>
      <c r="AB23" s="31">
        <f t="shared" si="21"/>
        <v>0</v>
      </c>
      <c r="AC23" s="32">
        <f t="shared" si="22"/>
        <v>0</v>
      </c>
      <c r="AD23" s="31" t="str">
        <f t="shared" si="23"/>
        <v>2</v>
      </c>
      <c r="AE23" s="31" t="str">
        <f t="shared" si="24"/>
        <v>1</v>
      </c>
      <c r="AF23" s="31" t="str">
        <f t="shared" si="25"/>
        <v>1</v>
      </c>
      <c r="AG23" s="31">
        <f t="shared" si="26"/>
        <v>4</v>
      </c>
      <c r="AI23" s="31" t="str">
        <f t="shared" si="27"/>
        <v xml:space="preserve"> </v>
      </c>
      <c r="AJ23" s="31" t="str">
        <f t="shared" si="8"/>
        <v xml:space="preserve"> </v>
      </c>
    </row>
    <row r="24" spans="2:36" ht="16.5" customHeight="1" thickBot="1" x14ac:dyDescent="0.25">
      <c r="B24" s="29" t="s">
        <v>7</v>
      </c>
      <c r="C24" s="231">
        <f t="shared" si="28"/>
        <v>46334</v>
      </c>
      <c r="D24" s="20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6"/>
        <v>0</v>
      </c>
      <c r="L24" s="16">
        <f t="shared" si="17"/>
        <v>0</v>
      </c>
      <c r="M24" s="73" t="str">
        <f t="shared" si="18"/>
        <v>-</v>
      </c>
      <c r="N24" s="16" t="str">
        <f t="shared" si="19"/>
        <v>-</v>
      </c>
      <c r="O24" s="157">
        <f>Voreingabe!$I$14</f>
        <v>0</v>
      </c>
      <c r="P24" s="151">
        <f t="shared" si="29"/>
        <v>0</v>
      </c>
      <c r="Q24" s="151" t="str">
        <f t="shared" si="20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30"/>
        <v>Okay</v>
      </c>
      <c r="AA24" s="14"/>
      <c r="AB24" s="31">
        <f t="shared" si="21"/>
        <v>0</v>
      </c>
      <c r="AC24" s="32">
        <f t="shared" si="22"/>
        <v>0</v>
      </c>
      <c r="AD24" s="31" t="str">
        <f t="shared" si="23"/>
        <v>2</v>
      </c>
      <c r="AE24" s="31" t="str">
        <f t="shared" si="24"/>
        <v>1</v>
      </c>
      <c r="AF24" s="31" t="str">
        <f t="shared" si="25"/>
        <v>1</v>
      </c>
      <c r="AG24" s="31">
        <f t="shared" si="26"/>
        <v>4</v>
      </c>
      <c r="AI24" s="31" t="s">
        <v>84</v>
      </c>
      <c r="AJ24" s="31" t="str">
        <f t="shared" si="8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113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1">SUM(R18:R24)</f>
        <v>0</v>
      </c>
      <c r="S25" s="161">
        <f t="shared" si="31"/>
        <v>0</v>
      </c>
      <c r="T25" s="161">
        <f t="shared" si="31"/>
        <v>0</v>
      </c>
      <c r="U25" s="161">
        <f t="shared" si="31"/>
        <v>0</v>
      </c>
      <c r="V25" s="161">
        <f t="shared" si="31"/>
        <v>0</v>
      </c>
      <c r="W25" s="161">
        <f t="shared" si="31"/>
        <v>0</v>
      </c>
      <c r="X25" s="161">
        <f t="shared" si="31"/>
        <v>0</v>
      </c>
      <c r="Y25" s="161">
        <f t="shared" si="31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39">
        <f>C24+1</f>
        <v>46335</v>
      </c>
      <c r="D26" s="27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2">(G26-F26)+(I26-H26)</f>
        <v>0.5</v>
      </c>
      <c r="L26" s="16">
        <f t="shared" si="17"/>
        <v>8.5</v>
      </c>
      <c r="M26" s="73" t="str">
        <f t="shared" ref="M26:M32" si="33">IF(L26&gt;12,"§9 AZG! ","-")</f>
        <v>-</v>
      </c>
      <c r="N26" s="16" t="str">
        <f t="shared" ref="N26:N43" si="34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5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6">P26-T26-V26-W26-X26-Y26-R26-U26-S26</f>
        <v>0</v>
      </c>
      <c r="AC26" s="32">
        <f t="shared" ref="AC26:AC32" si="37">IF(AND(J26&gt;=0.1,J26&lt;=12),J26+24,IF(J26&gt;=12,J26,0))</f>
        <v>18</v>
      </c>
      <c r="AD26" s="31" t="str">
        <f t="shared" ref="AD26:AD32" si="38">IF(E26&gt;6.99,"1","2")</f>
        <v>1</v>
      </c>
      <c r="AE26" s="31" t="str">
        <f t="shared" ref="AE26:AE32" si="39">IF(AC26&lt;18.99,"1","2")</f>
        <v>1</v>
      </c>
      <c r="AF26" s="31" t="str">
        <f t="shared" ref="AF26:AF32" si="40">IF(AC26&gt;22,"2","1")</f>
        <v>1</v>
      </c>
      <c r="AG26" s="31">
        <f t="shared" ref="AG26:AG32" si="41">AD26+AE26+AF26</f>
        <v>3</v>
      </c>
      <c r="AI26" s="31" t="str">
        <f t="shared" ref="AI26:AI31" si="42">IF(D26="U",1," ")</f>
        <v xml:space="preserve"> </v>
      </c>
      <c r="AJ26" s="31">
        <f t="shared" si="8"/>
        <v>1</v>
      </c>
    </row>
    <row r="27" spans="2:36" ht="16.5" customHeight="1" x14ac:dyDescent="0.2">
      <c r="B27" s="35" t="s">
        <v>4</v>
      </c>
      <c r="C27" s="229">
        <f t="shared" ref="C27:C32" si="43">C26+1</f>
        <v>46336</v>
      </c>
      <c r="D27" s="17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2"/>
        <v>0.5</v>
      </c>
      <c r="L27" s="16">
        <f t="shared" si="17"/>
        <v>8.5</v>
      </c>
      <c r="M27" s="73" t="str">
        <f t="shared" si="33"/>
        <v>-</v>
      </c>
      <c r="N27" s="16" t="str">
        <f t="shared" si="34"/>
        <v>-</v>
      </c>
      <c r="O27" s="157">
        <f>Voreingabe!$I$9</f>
        <v>8.5</v>
      </c>
      <c r="P27" s="151">
        <f t="shared" ref="P27:P32" si="44">L27-O27</f>
        <v>0</v>
      </c>
      <c r="Q27" s="151" t="str">
        <f t="shared" si="35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30"/>
        <v>Okay</v>
      </c>
      <c r="AA27" s="14"/>
      <c r="AB27" s="31">
        <f t="shared" si="36"/>
        <v>0</v>
      </c>
      <c r="AC27" s="32">
        <f t="shared" si="37"/>
        <v>18</v>
      </c>
      <c r="AD27" s="31" t="str">
        <f t="shared" si="38"/>
        <v>1</v>
      </c>
      <c r="AE27" s="31" t="str">
        <f t="shared" si="39"/>
        <v>1</v>
      </c>
      <c r="AF27" s="31" t="str">
        <f t="shared" si="40"/>
        <v>1</v>
      </c>
      <c r="AG27" s="31">
        <f t="shared" si="41"/>
        <v>3</v>
      </c>
      <c r="AI27" s="31" t="str">
        <f t="shared" si="42"/>
        <v xml:space="preserve"> </v>
      </c>
      <c r="AJ27" s="31">
        <f t="shared" si="8"/>
        <v>1</v>
      </c>
    </row>
    <row r="28" spans="2:36" ht="16.5" customHeight="1" x14ac:dyDescent="0.2">
      <c r="B28" s="35" t="s">
        <v>2</v>
      </c>
      <c r="C28" s="229">
        <f t="shared" si="43"/>
        <v>46337</v>
      </c>
      <c r="D28" s="17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2"/>
        <v>0.5</v>
      </c>
      <c r="L28" s="16">
        <f t="shared" si="17"/>
        <v>7.5</v>
      </c>
      <c r="M28" s="73" t="str">
        <f t="shared" si="33"/>
        <v>-</v>
      </c>
      <c r="N28" s="16" t="str">
        <f t="shared" si="34"/>
        <v>-</v>
      </c>
      <c r="O28" s="157">
        <f>Voreingabe!$I$10</f>
        <v>7.5</v>
      </c>
      <c r="P28" s="151">
        <f t="shared" si="44"/>
        <v>0</v>
      </c>
      <c r="Q28" s="151" t="str">
        <f t="shared" si="35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30"/>
        <v>Okay</v>
      </c>
      <c r="AA28" s="14"/>
      <c r="AB28" s="31">
        <f t="shared" si="36"/>
        <v>0</v>
      </c>
      <c r="AC28" s="32">
        <f t="shared" si="37"/>
        <v>17</v>
      </c>
      <c r="AD28" s="31" t="str">
        <f t="shared" si="38"/>
        <v>1</v>
      </c>
      <c r="AE28" s="31" t="str">
        <f t="shared" si="39"/>
        <v>1</v>
      </c>
      <c r="AF28" s="31" t="str">
        <f t="shared" si="40"/>
        <v>1</v>
      </c>
      <c r="AG28" s="31">
        <f t="shared" si="41"/>
        <v>3</v>
      </c>
      <c r="AI28" s="31" t="str">
        <f t="shared" si="42"/>
        <v xml:space="preserve"> </v>
      </c>
      <c r="AJ28" s="31">
        <f t="shared" si="8"/>
        <v>1</v>
      </c>
    </row>
    <row r="29" spans="2:36" ht="16.5" customHeight="1" x14ac:dyDescent="0.2">
      <c r="B29" s="35" t="s">
        <v>3</v>
      </c>
      <c r="C29" s="229">
        <f t="shared" si="43"/>
        <v>46338</v>
      </c>
      <c r="D29" s="17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2"/>
        <v>0.5</v>
      </c>
      <c r="L29" s="16">
        <f t="shared" si="17"/>
        <v>7.5</v>
      </c>
      <c r="M29" s="73" t="str">
        <f t="shared" si="33"/>
        <v>-</v>
      </c>
      <c r="N29" s="16" t="str">
        <f t="shared" si="34"/>
        <v>-</v>
      </c>
      <c r="O29" s="157">
        <f>Voreingabe!$I$11</f>
        <v>7.5</v>
      </c>
      <c r="P29" s="151">
        <f t="shared" si="44"/>
        <v>0</v>
      </c>
      <c r="Q29" s="151" t="str">
        <f t="shared" si="35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30"/>
        <v>Okay</v>
      </c>
      <c r="AA29" s="14"/>
      <c r="AB29" s="31">
        <f t="shared" si="36"/>
        <v>0</v>
      </c>
      <c r="AC29" s="32">
        <f t="shared" si="37"/>
        <v>17</v>
      </c>
      <c r="AD29" s="31" t="str">
        <f t="shared" si="38"/>
        <v>1</v>
      </c>
      <c r="AE29" s="31" t="str">
        <f t="shared" si="39"/>
        <v>1</v>
      </c>
      <c r="AF29" s="31" t="str">
        <f t="shared" si="40"/>
        <v>1</v>
      </c>
      <c r="AG29" s="31">
        <f t="shared" si="41"/>
        <v>3</v>
      </c>
      <c r="AI29" s="31" t="str">
        <f t="shared" si="42"/>
        <v xml:space="preserve"> </v>
      </c>
      <c r="AJ29" s="31">
        <f t="shared" si="8"/>
        <v>1</v>
      </c>
    </row>
    <row r="30" spans="2:36" ht="16.5" customHeight="1" x14ac:dyDescent="0.2">
      <c r="B30" s="35" t="s">
        <v>5</v>
      </c>
      <c r="C30" s="229">
        <f t="shared" si="43"/>
        <v>46339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2"/>
        <v>0.5</v>
      </c>
      <c r="L30" s="16">
        <f t="shared" si="17"/>
        <v>6.5</v>
      </c>
      <c r="M30" s="73" t="str">
        <f t="shared" si="33"/>
        <v>-</v>
      </c>
      <c r="N30" s="16" t="str">
        <f t="shared" si="34"/>
        <v>-</v>
      </c>
      <c r="O30" s="157">
        <f>Voreingabe!$I$12</f>
        <v>6.5</v>
      </c>
      <c r="P30" s="151">
        <f t="shared" si="44"/>
        <v>0</v>
      </c>
      <c r="Q30" s="151" t="str">
        <f t="shared" si="35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30"/>
        <v>Okay</v>
      </c>
      <c r="AA30" s="14"/>
      <c r="AB30" s="31">
        <f t="shared" si="36"/>
        <v>0</v>
      </c>
      <c r="AC30" s="32">
        <f t="shared" si="37"/>
        <v>16</v>
      </c>
      <c r="AD30" s="31" t="str">
        <f t="shared" si="38"/>
        <v>1</v>
      </c>
      <c r="AE30" s="31" t="str">
        <f t="shared" si="39"/>
        <v>1</v>
      </c>
      <c r="AF30" s="31" t="str">
        <f t="shared" si="40"/>
        <v>1</v>
      </c>
      <c r="AG30" s="31">
        <f t="shared" si="41"/>
        <v>3</v>
      </c>
      <c r="AI30" s="31" t="str">
        <f t="shared" si="42"/>
        <v xml:space="preserve"> </v>
      </c>
      <c r="AJ30" s="31">
        <f t="shared" si="8"/>
        <v>1</v>
      </c>
    </row>
    <row r="31" spans="2:36" ht="16.5" customHeight="1" x14ac:dyDescent="0.2">
      <c r="B31" s="36" t="s">
        <v>6</v>
      </c>
      <c r="C31" s="229">
        <f t="shared" si="43"/>
        <v>46340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2"/>
        <v>0</v>
      </c>
      <c r="L31" s="16">
        <f t="shared" si="17"/>
        <v>0</v>
      </c>
      <c r="M31" s="73" t="str">
        <f t="shared" si="33"/>
        <v>-</v>
      </c>
      <c r="N31" s="16" t="str">
        <f t="shared" si="34"/>
        <v>-</v>
      </c>
      <c r="O31" s="157">
        <f>Voreingabe!$I$13</f>
        <v>0</v>
      </c>
      <c r="P31" s="151">
        <f t="shared" si="44"/>
        <v>0</v>
      </c>
      <c r="Q31" s="151" t="str">
        <f t="shared" si="35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30"/>
        <v>Okay</v>
      </c>
      <c r="AA31" s="14"/>
      <c r="AB31" s="31">
        <f t="shared" si="36"/>
        <v>0</v>
      </c>
      <c r="AC31" s="32">
        <f t="shared" si="37"/>
        <v>0</v>
      </c>
      <c r="AD31" s="31" t="str">
        <f t="shared" si="38"/>
        <v>2</v>
      </c>
      <c r="AE31" s="31" t="str">
        <f t="shared" si="39"/>
        <v>1</v>
      </c>
      <c r="AF31" s="31" t="str">
        <f t="shared" si="40"/>
        <v>1</v>
      </c>
      <c r="AG31" s="31">
        <f t="shared" si="41"/>
        <v>4</v>
      </c>
      <c r="AI31" s="31" t="str">
        <f t="shared" si="42"/>
        <v xml:space="preserve"> </v>
      </c>
      <c r="AJ31" s="31" t="str">
        <f t="shared" si="8"/>
        <v xml:space="preserve"> </v>
      </c>
    </row>
    <row r="32" spans="2:36" ht="16.5" customHeight="1" thickBot="1" x14ac:dyDescent="0.25">
      <c r="B32" s="29" t="s">
        <v>7</v>
      </c>
      <c r="C32" s="231">
        <f t="shared" si="43"/>
        <v>46341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2"/>
        <v>0</v>
      </c>
      <c r="L32" s="16">
        <f t="shared" si="17"/>
        <v>0</v>
      </c>
      <c r="M32" s="73" t="str">
        <f t="shared" si="33"/>
        <v>-</v>
      </c>
      <c r="N32" s="16" t="str">
        <f t="shared" si="34"/>
        <v>-</v>
      </c>
      <c r="O32" s="157">
        <f>Voreingabe!$I$14</f>
        <v>0</v>
      </c>
      <c r="P32" s="151">
        <f t="shared" si="44"/>
        <v>0</v>
      </c>
      <c r="Q32" s="151" t="str">
        <f t="shared" si="35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30"/>
        <v>Okay</v>
      </c>
      <c r="AA32" s="14"/>
      <c r="AB32" s="31">
        <f t="shared" si="36"/>
        <v>0</v>
      </c>
      <c r="AC32" s="32">
        <f t="shared" si="37"/>
        <v>0</v>
      </c>
      <c r="AD32" s="31" t="str">
        <f t="shared" si="38"/>
        <v>2</v>
      </c>
      <c r="AE32" s="31" t="str">
        <f t="shared" si="39"/>
        <v>1</v>
      </c>
      <c r="AF32" s="31" t="str">
        <f t="shared" si="40"/>
        <v>1</v>
      </c>
      <c r="AG32" s="31">
        <f t="shared" si="41"/>
        <v>4</v>
      </c>
      <c r="AI32" s="31" t="s">
        <v>84</v>
      </c>
      <c r="AJ32" s="31" t="str">
        <f t="shared" si="8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5">SUM(R26:R32)</f>
        <v>0</v>
      </c>
      <c r="S33" s="161">
        <f t="shared" si="45"/>
        <v>0</v>
      </c>
      <c r="T33" s="161">
        <f t="shared" si="45"/>
        <v>0</v>
      </c>
      <c r="U33" s="161">
        <f t="shared" si="45"/>
        <v>0</v>
      </c>
      <c r="V33" s="161">
        <f t="shared" si="45"/>
        <v>0</v>
      </c>
      <c r="W33" s="161">
        <f t="shared" si="45"/>
        <v>0</v>
      </c>
      <c r="X33" s="161">
        <f t="shared" si="45"/>
        <v>0</v>
      </c>
      <c r="Y33" s="161">
        <f t="shared" si="45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46342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6">(G34-F34)+(I34-H34)</f>
        <v>0.5</v>
      </c>
      <c r="L34" s="16">
        <f t="shared" si="17"/>
        <v>8.5</v>
      </c>
      <c r="M34" s="73" t="str">
        <f t="shared" ref="M34:M40" si="47">IF(L34&gt;12,"§9 AZG! ","-")</f>
        <v>-</v>
      </c>
      <c r="N34" s="16" t="str">
        <f t="shared" si="34"/>
        <v>-</v>
      </c>
      <c r="O34" s="157">
        <f>Voreingabe!$I$8</f>
        <v>8.5</v>
      </c>
      <c r="P34" s="151">
        <f>L34-O34</f>
        <v>0</v>
      </c>
      <c r="Q34" s="151" t="str">
        <f t="shared" ref="Q34:Q40" si="48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49">P34-T34-V34-W34-X34-Y34-R34-U34-S34</f>
        <v>0</v>
      </c>
      <c r="AC34" s="32">
        <f t="shared" ref="AC34:AC40" si="50">IF(AND(J34&gt;=0.1,J34&lt;=12),J34+24,IF(J34&gt;=12,J34,0))</f>
        <v>18</v>
      </c>
      <c r="AD34" s="31" t="str">
        <f t="shared" ref="AD34:AD40" si="51">IF(E34&gt;6.99,"1","2")</f>
        <v>1</v>
      </c>
      <c r="AE34" s="31" t="str">
        <f t="shared" ref="AE34:AE40" si="52">IF(AC34&lt;18.99,"1","2")</f>
        <v>1</v>
      </c>
      <c r="AF34" s="31" t="str">
        <f t="shared" ref="AF34:AF40" si="53">IF(AC34&gt;22,"2","1")</f>
        <v>1</v>
      </c>
      <c r="AG34" s="31">
        <f t="shared" ref="AG34:AG40" si="54">AD34+AE34+AF34</f>
        <v>3</v>
      </c>
      <c r="AI34" s="31" t="str">
        <f t="shared" ref="AI34:AI39" si="55">IF(D34="U",1," ")</f>
        <v xml:space="preserve"> </v>
      </c>
      <c r="AJ34" s="31">
        <f t="shared" si="8"/>
        <v>1</v>
      </c>
    </row>
    <row r="35" spans="2:36" ht="16.5" customHeight="1" x14ac:dyDescent="0.2">
      <c r="B35" s="35" t="s">
        <v>4</v>
      </c>
      <c r="C35" s="229">
        <f t="shared" ref="C35:C40" si="56">C34+1</f>
        <v>46343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6"/>
        <v>0.5</v>
      </c>
      <c r="L35" s="16">
        <f t="shared" si="17"/>
        <v>8.5</v>
      </c>
      <c r="M35" s="73" t="str">
        <f t="shared" si="47"/>
        <v>-</v>
      </c>
      <c r="N35" s="16" t="str">
        <f t="shared" si="34"/>
        <v>-</v>
      </c>
      <c r="O35" s="157">
        <f>Voreingabe!$I$9</f>
        <v>8.5</v>
      </c>
      <c r="P35" s="151">
        <f t="shared" ref="P35:P40" si="57">L35-O35</f>
        <v>0</v>
      </c>
      <c r="Q35" s="151" t="str">
        <f t="shared" si="48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30"/>
        <v>Okay</v>
      </c>
      <c r="AA35" s="14"/>
      <c r="AB35" s="31">
        <f t="shared" si="49"/>
        <v>0</v>
      </c>
      <c r="AC35" s="32">
        <f t="shared" si="50"/>
        <v>18</v>
      </c>
      <c r="AD35" s="31" t="str">
        <f t="shared" si="51"/>
        <v>1</v>
      </c>
      <c r="AE35" s="31" t="str">
        <f t="shared" si="52"/>
        <v>1</v>
      </c>
      <c r="AF35" s="31" t="str">
        <f t="shared" si="53"/>
        <v>1</v>
      </c>
      <c r="AG35" s="31">
        <f t="shared" si="54"/>
        <v>3</v>
      </c>
      <c r="AI35" s="31" t="str">
        <f t="shared" si="55"/>
        <v xml:space="preserve"> </v>
      </c>
      <c r="AJ35" s="31">
        <f t="shared" si="8"/>
        <v>1</v>
      </c>
    </row>
    <row r="36" spans="2:36" ht="16.5" customHeight="1" x14ac:dyDescent="0.2">
      <c r="B36" s="35" t="s">
        <v>2</v>
      </c>
      <c r="C36" s="229">
        <f t="shared" si="56"/>
        <v>46344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6"/>
        <v>0.5</v>
      </c>
      <c r="L36" s="16">
        <f t="shared" si="17"/>
        <v>7.5</v>
      </c>
      <c r="M36" s="73" t="str">
        <f t="shared" si="47"/>
        <v>-</v>
      </c>
      <c r="N36" s="16" t="str">
        <f t="shared" si="34"/>
        <v>-</v>
      </c>
      <c r="O36" s="157">
        <f>Voreingabe!$I$10</f>
        <v>7.5</v>
      </c>
      <c r="P36" s="151">
        <f t="shared" si="57"/>
        <v>0</v>
      </c>
      <c r="Q36" s="151" t="str">
        <f t="shared" si="48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30"/>
        <v>Okay</v>
      </c>
      <c r="AA36" s="14"/>
      <c r="AB36" s="31">
        <f t="shared" si="49"/>
        <v>0</v>
      </c>
      <c r="AC36" s="32">
        <f t="shared" si="50"/>
        <v>17</v>
      </c>
      <c r="AD36" s="31" t="str">
        <f t="shared" si="51"/>
        <v>1</v>
      </c>
      <c r="AE36" s="31" t="str">
        <f t="shared" si="52"/>
        <v>1</v>
      </c>
      <c r="AF36" s="31" t="str">
        <f t="shared" si="53"/>
        <v>1</v>
      </c>
      <c r="AG36" s="31">
        <f t="shared" si="54"/>
        <v>3</v>
      </c>
      <c r="AI36" s="31" t="str">
        <f t="shared" si="55"/>
        <v xml:space="preserve"> </v>
      </c>
      <c r="AJ36" s="31">
        <f t="shared" si="8"/>
        <v>1</v>
      </c>
    </row>
    <row r="37" spans="2:36" ht="16.5" customHeight="1" x14ac:dyDescent="0.2">
      <c r="B37" s="35" t="s">
        <v>3</v>
      </c>
      <c r="C37" s="229">
        <f t="shared" si="56"/>
        <v>46345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6"/>
        <v>0.5</v>
      </c>
      <c r="L37" s="16">
        <f t="shared" si="17"/>
        <v>7.5</v>
      </c>
      <c r="M37" s="73" t="str">
        <f t="shared" si="47"/>
        <v>-</v>
      </c>
      <c r="N37" s="16" t="str">
        <f t="shared" si="34"/>
        <v>-</v>
      </c>
      <c r="O37" s="157">
        <f>Voreingabe!$I$11</f>
        <v>7.5</v>
      </c>
      <c r="P37" s="151">
        <f t="shared" si="57"/>
        <v>0</v>
      </c>
      <c r="Q37" s="151" t="str">
        <f t="shared" si="48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30"/>
        <v>Okay</v>
      </c>
      <c r="AA37" s="14"/>
      <c r="AB37" s="31">
        <f t="shared" si="49"/>
        <v>0</v>
      </c>
      <c r="AC37" s="32">
        <f t="shared" si="50"/>
        <v>17</v>
      </c>
      <c r="AD37" s="31" t="str">
        <f t="shared" si="51"/>
        <v>1</v>
      </c>
      <c r="AE37" s="31" t="str">
        <f t="shared" si="52"/>
        <v>1</v>
      </c>
      <c r="AF37" s="31" t="str">
        <f t="shared" si="53"/>
        <v>1</v>
      </c>
      <c r="AG37" s="31">
        <f t="shared" si="54"/>
        <v>3</v>
      </c>
      <c r="AI37" s="31" t="str">
        <f t="shared" si="55"/>
        <v xml:space="preserve"> </v>
      </c>
      <c r="AJ37" s="31">
        <f t="shared" si="8"/>
        <v>1</v>
      </c>
    </row>
    <row r="38" spans="2:36" ht="16.5" customHeight="1" x14ac:dyDescent="0.2">
      <c r="B38" s="35" t="s">
        <v>5</v>
      </c>
      <c r="C38" s="229">
        <f t="shared" si="56"/>
        <v>46346</v>
      </c>
      <c r="D38" s="17"/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6"/>
        <v>0.5</v>
      </c>
      <c r="L38" s="16">
        <f t="shared" si="17"/>
        <v>6.5</v>
      </c>
      <c r="M38" s="73" t="str">
        <f t="shared" si="47"/>
        <v>-</v>
      </c>
      <c r="N38" s="16" t="str">
        <f t="shared" si="34"/>
        <v>-</v>
      </c>
      <c r="O38" s="157">
        <f>Voreingabe!$I$12</f>
        <v>6.5</v>
      </c>
      <c r="P38" s="151">
        <f t="shared" si="57"/>
        <v>0</v>
      </c>
      <c r="Q38" s="151" t="str">
        <f t="shared" si="48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30"/>
        <v>Okay</v>
      </c>
      <c r="AA38" s="14"/>
      <c r="AB38" s="31">
        <f t="shared" si="49"/>
        <v>0</v>
      </c>
      <c r="AC38" s="32">
        <f t="shared" si="50"/>
        <v>16</v>
      </c>
      <c r="AD38" s="31" t="str">
        <f t="shared" si="51"/>
        <v>1</v>
      </c>
      <c r="AE38" s="31" t="str">
        <f t="shared" si="52"/>
        <v>1</v>
      </c>
      <c r="AF38" s="31" t="str">
        <f t="shared" si="53"/>
        <v>1</v>
      </c>
      <c r="AG38" s="31">
        <f t="shared" si="54"/>
        <v>3</v>
      </c>
      <c r="AI38" s="31" t="str">
        <f t="shared" si="55"/>
        <v xml:space="preserve"> </v>
      </c>
      <c r="AJ38" s="31">
        <f t="shared" si="8"/>
        <v>1</v>
      </c>
    </row>
    <row r="39" spans="2:36" ht="16.5" customHeight="1" x14ac:dyDescent="0.2">
      <c r="B39" s="36" t="s">
        <v>6</v>
      </c>
      <c r="C39" s="229">
        <f t="shared" si="56"/>
        <v>46347</v>
      </c>
      <c r="D39" s="17"/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6"/>
        <v>0</v>
      </c>
      <c r="L39" s="16">
        <f t="shared" si="17"/>
        <v>0</v>
      </c>
      <c r="M39" s="73" t="str">
        <f t="shared" si="47"/>
        <v>-</v>
      </c>
      <c r="N39" s="16" t="str">
        <f t="shared" si="34"/>
        <v>-</v>
      </c>
      <c r="O39" s="157">
        <f>Voreingabe!$I$13</f>
        <v>0</v>
      </c>
      <c r="P39" s="151">
        <f t="shared" si="57"/>
        <v>0</v>
      </c>
      <c r="Q39" s="151" t="str">
        <f t="shared" si="48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30"/>
        <v>Okay</v>
      </c>
      <c r="AA39" s="14"/>
      <c r="AB39" s="31">
        <f t="shared" si="49"/>
        <v>0</v>
      </c>
      <c r="AC39" s="32">
        <f t="shared" si="50"/>
        <v>0</v>
      </c>
      <c r="AD39" s="31" t="str">
        <f t="shared" si="51"/>
        <v>2</v>
      </c>
      <c r="AE39" s="31" t="str">
        <f t="shared" si="52"/>
        <v>1</v>
      </c>
      <c r="AF39" s="31" t="str">
        <f t="shared" si="53"/>
        <v>1</v>
      </c>
      <c r="AG39" s="31">
        <f t="shared" si="54"/>
        <v>4</v>
      </c>
      <c r="AI39" s="31" t="str">
        <f t="shared" si="55"/>
        <v xml:space="preserve"> </v>
      </c>
      <c r="AJ39" s="31" t="str">
        <f t="shared" si="8"/>
        <v xml:space="preserve"> </v>
      </c>
    </row>
    <row r="40" spans="2:36" ht="16.5" customHeight="1" thickBot="1" x14ac:dyDescent="0.25">
      <c r="B40" s="29" t="s">
        <v>7</v>
      </c>
      <c r="C40" s="231">
        <f t="shared" si="56"/>
        <v>46348</v>
      </c>
      <c r="D40" s="20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6"/>
        <v>0</v>
      </c>
      <c r="L40" s="16">
        <f t="shared" si="17"/>
        <v>0</v>
      </c>
      <c r="M40" s="73" t="str">
        <f t="shared" si="47"/>
        <v>-</v>
      </c>
      <c r="N40" s="16" t="str">
        <f t="shared" si="34"/>
        <v>-</v>
      </c>
      <c r="O40" s="157">
        <f>Voreingabe!$I$14</f>
        <v>0</v>
      </c>
      <c r="P40" s="151">
        <f t="shared" si="57"/>
        <v>0</v>
      </c>
      <c r="Q40" s="151" t="str">
        <f t="shared" si="48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30"/>
        <v>Okay</v>
      </c>
      <c r="AA40" s="14"/>
      <c r="AB40" s="31">
        <f t="shared" si="49"/>
        <v>0</v>
      </c>
      <c r="AC40" s="32">
        <f t="shared" si="50"/>
        <v>0</v>
      </c>
      <c r="AD40" s="31" t="str">
        <f t="shared" si="51"/>
        <v>2</v>
      </c>
      <c r="AE40" s="31" t="str">
        <f t="shared" si="52"/>
        <v>1</v>
      </c>
      <c r="AF40" s="31" t="str">
        <f t="shared" si="53"/>
        <v>1</v>
      </c>
      <c r="AG40" s="31">
        <f t="shared" si="54"/>
        <v>4</v>
      </c>
      <c r="AI40" s="31" t="s">
        <v>84</v>
      </c>
      <c r="AJ40" s="31" t="str">
        <f t="shared" si="8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 t="shared" ref="P41:P49" si="58">L41-O41</f>
        <v>0</v>
      </c>
      <c r="Q41" s="160"/>
      <c r="R41" s="161">
        <f t="shared" ref="R41:Y41" si="59">SUM(R34:R40)</f>
        <v>0</v>
      </c>
      <c r="S41" s="161">
        <f t="shared" si="59"/>
        <v>0</v>
      </c>
      <c r="T41" s="161">
        <f t="shared" si="59"/>
        <v>0</v>
      </c>
      <c r="U41" s="161">
        <f t="shared" si="59"/>
        <v>0</v>
      </c>
      <c r="V41" s="161">
        <f t="shared" si="59"/>
        <v>0</v>
      </c>
      <c r="W41" s="161">
        <f t="shared" si="59"/>
        <v>0</v>
      </c>
      <c r="X41" s="161">
        <f t="shared" si="59"/>
        <v>0</v>
      </c>
      <c r="Y41" s="161">
        <f t="shared" si="59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39">
        <f>C40+1</f>
        <v>46349</v>
      </c>
      <c r="D42" s="27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 t="shared" ref="K42:K48" si="60">(G42-F42)+(I42-H42)</f>
        <v>0.5</v>
      </c>
      <c r="L42" s="16">
        <f t="shared" ref="L42:L48" si="61">+IF((J42-E42-K42)&gt;=0,(J42-E42-K42),(J42-(E42-24)-K42))</f>
        <v>8.5</v>
      </c>
      <c r="M42" s="73" t="str">
        <f t="shared" ref="M42:M48" si="62">IF(L42&gt;12,"§9 AZG! ","-")</f>
        <v>-</v>
      </c>
      <c r="N42" s="16" t="str">
        <f t="shared" si="34"/>
        <v>-</v>
      </c>
      <c r="O42" s="157">
        <f>Voreingabe!$I$8</f>
        <v>8.5</v>
      </c>
      <c r="P42" s="151">
        <f t="shared" si="58"/>
        <v>0</v>
      </c>
      <c r="Q42" s="151" t="str">
        <f t="shared" ref="Q42:Q43" si="63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4">P42-T42-V42-W42-X42-Y42-R42-U42-S42</f>
        <v>0</v>
      </c>
      <c r="AC42" s="32">
        <f t="shared" ref="AC42:AC48" si="65">IF(AND(J42&gt;=0.1,J42&lt;=12),J42+24,IF(J42&gt;=12,J42,0))</f>
        <v>18</v>
      </c>
      <c r="AD42" s="31" t="str">
        <f t="shared" ref="AD42:AD48" si="66">IF(E42&gt;6.99,"1","2")</f>
        <v>1</v>
      </c>
      <c r="AE42" s="31" t="str">
        <f t="shared" ref="AE42:AE48" si="67">IF(AC42&lt;18.99,"1","2")</f>
        <v>1</v>
      </c>
      <c r="AF42" s="31" t="str">
        <f t="shared" ref="AF42:AF48" si="68">IF(AC42&gt;22,"2","1")</f>
        <v>1</v>
      </c>
      <c r="AG42" s="31">
        <f t="shared" ref="AG42:AG48" si="69">AD42+AE42+AF42</f>
        <v>3</v>
      </c>
      <c r="AI42" s="31" t="str">
        <f t="shared" ref="AI42:AI47" si="70">IF(D42="U",1," ")</f>
        <v xml:space="preserve"> </v>
      </c>
      <c r="AJ42" s="31">
        <f t="shared" si="8"/>
        <v>1</v>
      </c>
    </row>
    <row r="43" spans="2:36" ht="16.5" customHeight="1" x14ac:dyDescent="0.2">
      <c r="B43" s="35" t="s">
        <v>4</v>
      </c>
      <c r="C43" s="239">
        <f>C42+1</f>
        <v>46350</v>
      </c>
      <c r="D43" s="17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 t="shared" si="60"/>
        <v>0.5</v>
      </c>
      <c r="L43" s="16">
        <f t="shared" si="61"/>
        <v>8.5</v>
      </c>
      <c r="M43" s="73" t="str">
        <f t="shared" si="62"/>
        <v>-</v>
      </c>
      <c r="N43" s="16" t="str">
        <f t="shared" si="34"/>
        <v>-</v>
      </c>
      <c r="O43" s="157">
        <f>Voreingabe!$I$9</f>
        <v>8.5</v>
      </c>
      <c r="P43" s="151">
        <f t="shared" si="58"/>
        <v>0</v>
      </c>
      <c r="Q43" s="151" t="str">
        <f t="shared" si="63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30"/>
        <v>Okay</v>
      </c>
      <c r="AA43" s="14"/>
      <c r="AB43" s="31">
        <f t="shared" si="64"/>
        <v>0</v>
      </c>
      <c r="AC43" s="32">
        <f t="shared" si="65"/>
        <v>18</v>
      </c>
      <c r="AD43" s="31" t="str">
        <f t="shared" si="66"/>
        <v>1</v>
      </c>
      <c r="AE43" s="31" t="str">
        <f t="shared" si="67"/>
        <v>1</v>
      </c>
      <c r="AF43" s="31" t="str">
        <f t="shared" si="68"/>
        <v>1</v>
      </c>
      <c r="AG43" s="31">
        <f t="shared" si="69"/>
        <v>3</v>
      </c>
      <c r="AI43" s="31" t="str">
        <f t="shared" si="70"/>
        <v xml:space="preserve"> </v>
      </c>
      <c r="AJ43" s="31">
        <f t="shared" si="8"/>
        <v>1</v>
      </c>
    </row>
    <row r="44" spans="2:36" ht="16.5" customHeight="1" x14ac:dyDescent="0.2">
      <c r="B44" s="35" t="s">
        <v>2</v>
      </c>
      <c r="C44" s="229">
        <f t="shared" ref="C44:C48" si="71">C43+1</f>
        <v>46351</v>
      </c>
      <c r="D44" s="17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 t="shared" si="60"/>
        <v>0.5</v>
      </c>
      <c r="L44" s="16">
        <f t="shared" si="61"/>
        <v>7.5</v>
      </c>
      <c r="M44" s="73" t="str">
        <f t="shared" si="62"/>
        <v>-</v>
      </c>
      <c r="N44" s="16" t="str">
        <f t="shared" ref="N44:N48" si="72">IF(L44&gt;6,IF(K44&lt;0.5,"Pause!","-"),"-")</f>
        <v>-</v>
      </c>
      <c r="O44" s="157">
        <f>Voreingabe!$I$10</f>
        <v>7.5</v>
      </c>
      <c r="P44" s="151">
        <f t="shared" si="58"/>
        <v>0</v>
      </c>
      <c r="Q44" s="151"/>
      <c r="R44" s="153"/>
      <c r="S44" s="180"/>
      <c r="T44" s="154"/>
      <c r="U44" s="154"/>
      <c r="V44" s="154"/>
      <c r="W44" s="154"/>
      <c r="X44" s="155"/>
      <c r="Y44" s="155"/>
      <c r="Z44" s="156" t="str">
        <f t="shared" si="30"/>
        <v>Okay</v>
      </c>
      <c r="AA44" s="14"/>
      <c r="AB44" s="31">
        <f t="shared" si="64"/>
        <v>0</v>
      </c>
      <c r="AC44" s="32">
        <f t="shared" si="65"/>
        <v>17</v>
      </c>
      <c r="AD44" s="31" t="str">
        <f t="shared" si="66"/>
        <v>1</v>
      </c>
      <c r="AE44" s="31" t="str">
        <f t="shared" si="67"/>
        <v>1</v>
      </c>
      <c r="AF44" s="31" t="str">
        <f t="shared" si="68"/>
        <v>1</v>
      </c>
      <c r="AG44" s="31">
        <f t="shared" si="69"/>
        <v>3</v>
      </c>
      <c r="AI44" s="31" t="str">
        <f t="shared" si="70"/>
        <v xml:space="preserve"> </v>
      </c>
      <c r="AJ44" s="31">
        <f t="shared" si="8"/>
        <v>1</v>
      </c>
    </row>
    <row r="45" spans="2:36" ht="16.5" customHeight="1" x14ac:dyDescent="0.2">
      <c r="B45" s="35" t="s">
        <v>3</v>
      </c>
      <c r="C45" s="229">
        <f t="shared" si="71"/>
        <v>46352</v>
      </c>
      <c r="D45" s="17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si="60"/>
        <v>0.5</v>
      </c>
      <c r="L45" s="16">
        <f t="shared" si="61"/>
        <v>7.5</v>
      </c>
      <c r="M45" s="73" t="str">
        <f t="shared" si="62"/>
        <v>-</v>
      </c>
      <c r="N45" s="16" t="str">
        <f t="shared" si="72"/>
        <v>-</v>
      </c>
      <c r="O45" s="157">
        <f>Voreingabe!$I$11</f>
        <v>7.5</v>
      </c>
      <c r="P45" s="151">
        <f t="shared" si="58"/>
        <v>0</v>
      </c>
      <c r="Q45" s="151" t="str">
        <f t="shared" ref="Q45:Q47" si="73">IF(AND((J45-19)&gt;2.99,(J45-E45)&gt;3,J45&gt;19),"JA","-")</f>
        <v>-</v>
      </c>
      <c r="R45" s="153"/>
      <c r="S45" s="180"/>
      <c r="T45" s="154"/>
      <c r="U45" s="154"/>
      <c r="V45" s="154"/>
      <c r="W45" s="154"/>
      <c r="X45" s="155"/>
      <c r="Y45" s="155"/>
      <c r="Z45" s="156" t="str">
        <f t="shared" si="30"/>
        <v>Okay</v>
      </c>
      <c r="AA45" s="14"/>
      <c r="AB45" s="31">
        <f t="shared" si="64"/>
        <v>0</v>
      </c>
      <c r="AC45" s="32">
        <f t="shared" si="65"/>
        <v>17</v>
      </c>
      <c r="AD45" s="31" t="str">
        <f t="shared" si="66"/>
        <v>1</v>
      </c>
      <c r="AE45" s="31" t="str">
        <f t="shared" si="67"/>
        <v>1</v>
      </c>
      <c r="AF45" s="31" t="str">
        <f t="shared" si="68"/>
        <v>1</v>
      </c>
      <c r="AG45" s="31">
        <f t="shared" si="69"/>
        <v>3</v>
      </c>
      <c r="AI45" s="31" t="str">
        <f t="shared" si="70"/>
        <v xml:space="preserve"> </v>
      </c>
      <c r="AJ45" s="31">
        <f t="shared" si="8"/>
        <v>1</v>
      </c>
    </row>
    <row r="46" spans="2:36" ht="16.5" customHeight="1" x14ac:dyDescent="0.2">
      <c r="B46" s="35" t="s">
        <v>5</v>
      </c>
      <c r="C46" s="229">
        <f t="shared" si="71"/>
        <v>46353</v>
      </c>
      <c r="D46" s="17"/>
      <c r="E46" s="44">
        <f>Voreingabe!$C$12</f>
        <v>9</v>
      </c>
      <c r="F46" s="44">
        <f>Voreingabe!$E$12</f>
        <v>12</v>
      </c>
      <c r="G46" s="44">
        <f>Voreingabe!$F$12</f>
        <v>12.5</v>
      </c>
      <c r="H46" s="44">
        <f>Voreingabe!$G$12</f>
        <v>0</v>
      </c>
      <c r="I46" s="44">
        <f>Voreingabe!$H$12</f>
        <v>0</v>
      </c>
      <c r="J46" s="44">
        <f>Voreingabe!$D$12</f>
        <v>16</v>
      </c>
      <c r="K46" s="115">
        <f t="shared" si="60"/>
        <v>0.5</v>
      </c>
      <c r="L46" s="16">
        <f t="shared" si="61"/>
        <v>6.5</v>
      </c>
      <c r="M46" s="73" t="str">
        <f t="shared" si="62"/>
        <v>-</v>
      </c>
      <c r="N46" s="16" t="str">
        <f t="shared" si="72"/>
        <v>-</v>
      </c>
      <c r="O46" s="157">
        <f>Voreingabe!$I$12</f>
        <v>6.5</v>
      </c>
      <c r="P46" s="151">
        <f t="shared" si="58"/>
        <v>0</v>
      </c>
      <c r="Q46" s="151" t="str">
        <f t="shared" si="73"/>
        <v>-</v>
      </c>
      <c r="R46" s="153"/>
      <c r="S46" s="180"/>
      <c r="T46" s="154"/>
      <c r="U46" s="154"/>
      <c r="V46" s="154"/>
      <c r="W46" s="154"/>
      <c r="X46" s="155"/>
      <c r="Y46" s="155"/>
      <c r="Z46" s="156" t="str">
        <f t="shared" si="30"/>
        <v>Okay</v>
      </c>
      <c r="AA46" s="14"/>
      <c r="AB46" s="31">
        <f t="shared" si="64"/>
        <v>0</v>
      </c>
      <c r="AC46" s="32">
        <f t="shared" si="65"/>
        <v>16</v>
      </c>
      <c r="AD46" s="31" t="str">
        <f t="shared" si="66"/>
        <v>1</v>
      </c>
      <c r="AE46" s="31" t="str">
        <f t="shared" si="67"/>
        <v>1</v>
      </c>
      <c r="AF46" s="31" t="str">
        <f t="shared" si="68"/>
        <v>1</v>
      </c>
      <c r="AG46" s="31">
        <f t="shared" si="69"/>
        <v>3</v>
      </c>
      <c r="AI46" s="31" t="str">
        <f t="shared" si="70"/>
        <v xml:space="preserve"> </v>
      </c>
      <c r="AJ46" s="31">
        <f t="shared" si="8"/>
        <v>1</v>
      </c>
    </row>
    <row r="47" spans="2:36" ht="16.5" customHeight="1" x14ac:dyDescent="0.2">
      <c r="B47" s="36" t="s">
        <v>6</v>
      </c>
      <c r="C47" s="229">
        <f t="shared" si="71"/>
        <v>46354</v>
      </c>
      <c r="D47" s="17"/>
      <c r="E47" s="44">
        <f>Voreingabe!$C$13</f>
        <v>0</v>
      </c>
      <c r="F47" s="44">
        <f>Voreingabe!$E$13</f>
        <v>0</v>
      </c>
      <c r="G47" s="44">
        <f>Voreingabe!$F$13</f>
        <v>0</v>
      </c>
      <c r="H47" s="44">
        <f>Voreingabe!$G$13</f>
        <v>0</v>
      </c>
      <c r="I47" s="44">
        <f>Voreingabe!$H$13</f>
        <v>0</v>
      </c>
      <c r="J47" s="44">
        <f>Voreingabe!$D$13</f>
        <v>0</v>
      </c>
      <c r="K47" s="115">
        <f t="shared" si="60"/>
        <v>0</v>
      </c>
      <c r="L47" s="16">
        <f t="shared" si="61"/>
        <v>0</v>
      </c>
      <c r="M47" s="73" t="str">
        <f t="shared" si="62"/>
        <v>-</v>
      </c>
      <c r="N47" s="16" t="str">
        <f t="shared" si="72"/>
        <v>-</v>
      </c>
      <c r="O47" s="157">
        <f>Voreingabe!$I$13</f>
        <v>0</v>
      </c>
      <c r="P47" s="151">
        <f t="shared" si="58"/>
        <v>0</v>
      </c>
      <c r="Q47" s="151" t="str">
        <f t="shared" si="73"/>
        <v>-</v>
      </c>
      <c r="R47" s="153"/>
      <c r="S47" s="180"/>
      <c r="T47" s="154"/>
      <c r="U47" s="154"/>
      <c r="V47" s="154"/>
      <c r="W47" s="154"/>
      <c r="X47" s="155"/>
      <c r="Y47" s="155"/>
      <c r="Z47" s="156" t="str">
        <f t="shared" si="30"/>
        <v>Okay</v>
      </c>
      <c r="AA47" s="14"/>
      <c r="AB47" s="31">
        <f t="shared" si="64"/>
        <v>0</v>
      </c>
      <c r="AC47" s="32">
        <f t="shared" si="65"/>
        <v>0</v>
      </c>
      <c r="AD47" s="31" t="str">
        <f t="shared" si="66"/>
        <v>2</v>
      </c>
      <c r="AE47" s="31" t="str">
        <f t="shared" si="67"/>
        <v>1</v>
      </c>
      <c r="AF47" s="31" t="str">
        <f t="shared" si="68"/>
        <v>1</v>
      </c>
      <c r="AG47" s="31">
        <f t="shared" si="69"/>
        <v>4</v>
      </c>
      <c r="AI47" s="31" t="str">
        <f t="shared" si="70"/>
        <v xml:space="preserve"> </v>
      </c>
      <c r="AJ47" s="31" t="str">
        <f t="shared" si="8"/>
        <v xml:space="preserve"> </v>
      </c>
    </row>
    <row r="48" spans="2:36" ht="16.5" customHeight="1" thickBot="1" x14ac:dyDescent="0.25">
      <c r="B48" s="29" t="s">
        <v>7</v>
      </c>
      <c r="C48" s="231">
        <f t="shared" si="71"/>
        <v>46355</v>
      </c>
      <c r="D48" s="20"/>
      <c r="E48" s="44">
        <f>Voreingabe!$C$14</f>
        <v>0</v>
      </c>
      <c r="F48" s="44">
        <f>Voreingabe!$E$14</f>
        <v>0</v>
      </c>
      <c r="G48" s="44">
        <f>Voreingabe!$F$14</f>
        <v>0</v>
      </c>
      <c r="H48" s="44">
        <f>Voreingabe!$G$14</f>
        <v>0</v>
      </c>
      <c r="I48" s="44">
        <f>Voreingabe!$H$14</f>
        <v>0</v>
      </c>
      <c r="J48" s="44">
        <f>Voreingabe!$D$14</f>
        <v>0</v>
      </c>
      <c r="K48" s="115">
        <f t="shared" si="60"/>
        <v>0</v>
      </c>
      <c r="L48" s="16">
        <f t="shared" si="61"/>
        <v>0</v>
      </c>
      <c r="M48" s="73" t="str">
        <f t="shared" si="62"/>
        <v>-</v>
      </c>
      <c r="N48" s="16" t="str">
        <f t="shared" si="72"/>
        <v>-</v>
      </c>
      <c r="O48" s="157">
        <f>Voreingabe!$I$14</f>
        <v>0</v>
      </c>
      <c r="P48" s="151">
        <f t="shared" si="58"/>
        <v>0</v>
      </c>
      <c r="Q48" s="151"/>
      <c r="R48" s="153"/>
      <c r="S48" s="180"/>
      <c r="T48" s="154"/>
      <c r="U48" s="154"/>
      <c r="V48" s="154"/>
      <c r="W48" s="154"/>
      <c r="X48" s="155"/>
      <c r="Y48" s="155"/>
      <c r="Z48" s="156" t="str">
        <f>IF(AB48=0,"Okay","Fehler")</f>
        <v>Okay</v>
      </c>
      <c r="AA48" s="14"/>
      <c r="AB48" s="31">
        <f t="shared" si="64"/>
        <v>0</v>
      </c>
      <c r="AC48" s="32">
        <f t="shared" si="65"/>
        <v>0</v>
      </c>
      <c r="AD48" s="31" t="str">
        <f t="shared" si="66"/>
        <v>2</v>
      </c>
      <c r="AE48" s="31" t="str">
        <f t="shared" si="67"/>
        <v>1</v>
      </c>
      <c r="AF48" s="31" t="str">
        <f t="shared" si="68"/>
        <v>1</v>
      </c>
      <c r="AG48" s="31">
        <f t="shared" si="69"/>
        <v>4</v>
      </c>
      <c r="AI48" s="31" t="s">
        <v>84</v>
      </c>
      <c r="AJ48" s="31" t="str">
        <f>IF(L48&gt;0.5,1," ")</f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2"/>
      <c r="L49" s="101">
        <f>SUM(L42:L48)</f>
        <v>38.5</v>
      </c>
      <c r="M49" s="16" t="str">
        <f>IF(L49&gt;60,"§9 AZG! ","-")</f>
        <v>-</v>
      </c>
      <c r="N49" s="97"/>
      <c r="O49" s="158">
        <f>SUM(O42:O48)</f>
        <v>38.5</v>
      </c>
      <c r="P49" s="159">
        <f t="shared" si="58"/>
        <v>0</v>
      </c>
      <c r="Q49" s="160"/>
      <c r="R49" s="161">
        <f t="shared" ref="R49:Y49" si="74">SUM(R42:R48)</f>
        <v>0</v>
      </c>
      <c r="S49" s="161">
        <f t="shared" si="74"/>
        <v>0</v>
      </c>
      <c r="T49" s="163">
        <f t="shared" si="74"/>
        <v>0</v>
      </c>
      <c r="U49" s="161">
        <f t="shared" si="74"/>
        <v>0</v>
      </c>
      <c r="V49" s="163">
        <f t="shared" si="74"/>
        <v>0</v>
      </c>
      <c r="W49" s="163">
        <f t="shared" si="74"/>
        <v>0</v>
      </c>
      <c r="X49" s="163">
        <f t="shared" si="74"/>
        <v>0</v>
      </c>
      <c r="Y49" s="163">
        <f t="shared" si="74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31">
        <v>46356</v>
      </c>
      <c r="D50" s="27"/>
      <c r="E50" s="44">
        <f>Voreingabe!$C$8</f>
        <v>9</v>
      </c>
      <c r="F50" s="44">
        <f>Voreingabe!$E$8</f>
        <v>12</v>
      </c>
      <c r="G50" s="44">
        <f>Voreingabe!$F$8</f>
        <v>12.5</v>
      </c>
      <c r="H50" s="44">
        <f>Voreingabe!$G$8</f>
        <v>0</v>
      </c>
      <c r="I50" s="44">
        <f>Voreingabe!$H$8</f>
        <v>0</v>
      </c>
      <c r="J50" s="44">
        <f>Voreingabe!$D$8</f>
        <v>18</v>
      </c>
      <c r="K50" s="115">
        <f t="shared" ref="K50" si="75">(G50-F50)+(I50-H50)</f>
        <v>0.5</v>
      </c>
      <c r="L50" s="16">
        <f t="shared" ref="L50" si="76">+IF((J50-E50-K50)&gt;=0,(J50-E50-K50),(J50-(E50-24)-K50))</f>
        <v>8.5</v>
      </c>
      <c r="M50" s="73" t="str">
        <f t="shared" ref="M50" si="77">IF(L50&gt;12,"§9 AZG! ","-")</f>
        <v>-</v>
      </c>
      <c r="N50" s="16" t="str">
        <f t="shared" ref="N50" si="78">IF(L50&gt;6,IF(K50&lt;0.5,"Pause!","-"),"-")</f>
        <v>-</v>
      </c>
      <c r="O50" s="157">
        <f>Voreingabe!$I$8</f>
        <v>8.5</v>
      </c>
      <c r="P50" s="151">
        <f t="shared" ref="P50" si="79">L50-O50</f>
        <v>0</v>
      </c>
      <c r="Q50" s="151" t="str">
        <f t="shared" ref="Q50" si="80">IF(AND((J50-19)&gt;2.99,(J50-E50)&gt;3,J50&gt;19),"JA","-")</f>
        <v>-</v>
      </c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81">P50-T50-V50-W50-X50-Y50-R50-U50-S50</f>
        <v>0</v>
      </c>
      <c r="AC50" s="32">
        <f t="shared" ref="AC50:AC56" si="82">IF(AND(J50&gt;=0.1,J50&lt;=12),J50+24,IF(J50&gt;=12,J50,0))</f>
        <v>18</v>
      </c>
      <c r="AD50" s="31" t="str">
        <f t="shared" ref="AD50:AD56" si="83">IF(E50&gt;6.99,"1","2")</f>
        <v>1</v>
      </c>
      <c r="AE50" s="31" t="str">
        <f t="shared" ref="AE50:AE56" si="84">IF(AC50&lt;18.99,"1","2")</f>
        <v>1</v>
      </c>
      <c r="AF50" s="31" t="str">
        <f t="shared" ref="AF50:AF56" si="85">IF(AC50&gt;22,"2","1")</f>
        <v>1</v>
      </c>
      <c r="AG50" s="31">
        <f t="shared" ref="AG50:AG56" si="86">AD50+AE50+AF50</f>
        <v>3</v>
      </c>
      <c r="AI50" s="31" t="str">
        <f t="shared" ref="AI50:AI55" si="87">IF(D50="U",1," ")</f>
        <v xml:space="preserve"> </v>
      </c>
      <c r="AJ50" s="31">
        <f t="shared" si="8"/>
        <v>1</v>
      </c>
    </row>
    <row r="51" spans="2:36" ht="16.5" customHeight="1" x14ac:dyDescent="0.2">
      <c r="B51" s="35" t="s">
        <v>4</v>
      </c>
      <c r="C51" s="229"/>
      <c r="D51" s="17"/>
      <c r="E51" s="44"/>
      <c r="F51" s="44"/>
      <c r="G51" s="44"/>
      <c r="H51" s="44"/>
      <c r="I51" s="44"/>
      <c r="J51" s="44"/>
      <c r="K51" s="115"/>
      <c r="L51" s="16"/>
      <c r="M51" s="73"/>
      <c r="N51" s="16"/>
      <c r="O51" s="157"/>
      <c r="P51" s="151"/>
      <c r="Q51" s="151"/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8">IF(AB51=0,"Okay","Fehler")</f>
        <v>Okay</v>
      </c>
      <c r="AA51" s="14"/>
      <c r="AB51" s="31">
        <f t="shared" si="81"/>
        <v>0</v>
      </c>
      <c r="AC51" s="32">
        <f t="shared" si="82"/>
        <v>0</v>
      </c>
      <c r="AD51" s="31" t="str">
        <f t="shared" si="83"/>
        <v>2</v>
      </c>
      <c r="AE51" s="31" t="str">
        <f t="shared" si="84"/>
        <v>1</v>
      </c>
      <c r="AF51" s="31" t="str">
        <f t="shared" si="85"/>
        <v>1</v>
      </c>
      <c r="AG51" s="31">
        <f t="shared" si="86"/>
        <v>4</v>
      </c>
      <c r="AI51" s="31" t="str">
        <f t="shared" si="87"/>
        <v xml:space="preserve"> </v>
      </c>
      <c r="AJ51" s="31" t="str">
        <f t="shared" si="8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73"/>
      <c r="N52" s="16"/>
      <c r="O52" s="157"/>
      <c r="P52" s="151"/>
      <c r="Q52" s="151"/>
      <c r="R52" s="153"/>
      <c r="S52" s="180"/>
      <c r="T52" s="154"/>
      <c r="U52" s="154"/>
      <c r="V52" s="154"/>
      <c r="W52" s="154"/>
      <c r="X52" s="155"/>
      <c r="Y52" s="155"/>
      <c r="Z52" s="156" t="str">
        <f t="shared" si="88"/>
        <v>Okay</v>
      </c>
      <c r="AA52" s="14"/>
      <c r="AB52" s="31">
        <f t="shared" si="81"/>
        <v>0</v>
      </c>
      <c r="AC52" s="32">
        <f t="shared" si="82"/>
        <v>0</v>
      </c>
      <c r="AD52" s="31" t="str">
        <f t="shared" si="83"/>
        <v>2</v>
      </c>
      <c r="AE52" s="31" t="str">
        <f t="shared" si="84"/>
        <v>1</v>
      </c>
      <c r="AF52" s="31" t="str">
        <f t="shared" si="85"/>
        <v>1</v>
      </c>
      <c r="AG52" s="31">
        <f t="shared" si="86"/>
        <v>4</v>
      </c>
      <c r="AI52" s="31" t="str">
        <f t="shared" si="87"/>
        <v xml:space="preserve"> </v>
      </c>
      <c r="AJ52" s="31" t="str">
        <f t="shared" si="8"/>
        <v xml:space="preserve"> </v>
      </c>
    </row>
    <row r="53" spans="2:36" ht="16.5" customHeight="1" x14ac:dyDescent="0.2">
      <c r="B53" s="35" t="s">
        <v>3</v>
      </c>
      <c r="C53" s="229"/>
      <c r="D53" s="17"/>
      <c r="E53" s="44"/>
      <c r="F53" s="44"/>
      <c r="G53" s="44"/>
      <c r="H53" s="44"/>
      <c r="I53" s="44"/>
      <c r="J53" s="44"/>
      <c r="K53" s="115"/>
      <c r="L53" s="16"/>
      <c r="M53" s="73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8"/>
        <v>Okay</v>
      </c>
      <c r="AA53" s="14"/>
      <c r="AB53" s="31">
        <f t="shared" si="81"/>
        <v>0</v>
      </c>
      <c r="AC53" s="32">
        <f t="shared" si="82"/>
        <v>0</v>
      </c>
      <c r="AD53" s="31" t="str">
        <f t="shared" si="83"/>
        <v>2</v>
      </c>
      <c r="AE53" s="31" t="str">
        <f t="shared" si="84"/>
        <v>1</v>
      </c>
      <c r="AF53" s="31" t="str">
        <f t="shared" si="85"/>
        <v>1</v>
      </c>
      <c r="AG53" s="31">
        <f t="shared" si="86"/>
        <v>4</v>
      </c>
      <c r="AI53" s="31" t="str">
        <f t="shared" si="87"/>
        <v xml:space="preserve"> </v>
      </c>
      <c r="AJ53" s="31" t="str">
        <f t="shared" si="8"/>
        <v xml:space="preserve"> </v>
      </c>
    </row>
    <row r="54" spans="2:36" ht="16.5" customHeight="1" x14ac:dyDescent="0.2">
      <c r="B54" s="35" t="s">
        <v>5</v>
      </c>
      <c r="C54" s="229"/>
      <c r="D54" s="17"/>
      <c r="E54" s="44"/>
      <c r="F54" s="44"/>
      <c r="G54" s="44"/>
      <c r="H54" s="44"/>
      <c r="I54" s="44"/>
      <c r="J54" s="44"/>
      <c r="K54" s="115"/>
      <c r="L54" s="16"/>
      <c r="M54" s="73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8"/>
        <v>Okay</v>
      </c>
      <c r="AA54" s="14"/>
      <c r="AB54" s="31">
        <f t="shared" si="81"/>
        <v>0</v>
      </c>
      <c r="AC54" s="32">
        <f t="shared" si="82"/>
        <v>0</v>
      </c>
      <c r="AD54" s="31" t="str">
        <f t="shared" si="83"/>
        <v>2</v>
      </c>
      <c r="AE54" s="31" t="str">
        <f t="shared" si="84"/>
        <v>1</v>
      </c>
      <c r="AF54" s="31" t="str">
        <f t="shared" si="85"/>
        <v>1</v>
      </c>
      <c r="AG54" s="31">
        <f t="shared" si="86"/>
        <v>4</v>
      </c>
      <c r="AI54" s="31" t="str">
        <f t="shared" si="87"/>
        <v xml:space="preserve"> </v>
      </c>
      <c r="AJ54" s="31" t="str">
        <f t="shared" si="8"/>
        <v xml:space="preserve"> </v>
      </c>
    </row>
    <row r="55" spans="2:36" ht="16.5" customHeight="1" x14ac:dyDescent="0.2">
      <c r="B55" s="36" t="s">
        <v>6</v>
      </c>
      <c r="C55" s="229"/>
      <c r="D55" s="17"/>
      <c r="E55" s="44"/>
      <c r="F55" s="44"/>
      <c r="G55" s="44"/>
      <c r="H55" s="44"/>
      <c r="I55" s="44"/>
      <c r="J55" s="44"/>
      <c r="K55" s="115"/>
      <c r="L55" s="16"/>
      <c r="M55" s="73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8"/>
        <v>Okay</v>
      </c>
      <c r="AA55" s="14"/>
      <c r="AB55" s="31">
        <f t="shared" si="81"/>
        <v>0</v>
      </c>
      <c r="AC55" s="32">
        <f t="shared" si="82"/>
        <v>0</v>
      </c>
      <c r="AD55" s="31" t="str">
        <f t="shared" si="83"/>
        <v>2</v>
      </c>
      <c r="AE55" s="31" t="str">
        <f t="shared" si="84"/>
        <v>1</v>
      </c>
      <c r="AF55" s="31" t="str">
        <f t="shared" si="85"/>
        <v>1</v>
      </c>
      <c r="AG55" s="31">
        <f t="shared" si="86"/>
        <v>4</v>
      </c>
      <c r="AI55" s="31" t="str">
        <f t="shared" si="87"/>
        <v xml:space="preserve"> </v>
      </c>
      <c r="AJ55" s="31" t="str">
        <f t="shared" si="8"/>
        <v xml:space="preserve"> </v>
      </c>
    </row>
    <row r="56" spans="2:36" ht="16.5" customHeight="1" thickBot="1" x14ac:dyDescent="0.25">
      <c r="B56" s="29" t="s">
        <v>7</v>
      </c>
      <c r="C56" s="231"/>
      <c r="D56" s="20"/>
      <c r="E56" s="44"/>
      <c r="F56" s="44"/>
      <c r="G56" s="44"/>
      <c r="H56" s="44"/>
      <c r="I56" s="44"/>
      <c r="J56" s="44"/>
      <c r="K56" s="115"/>
      <c r="L56" s="16"/>
      <c r="M56" s="73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8"/>
        <v>Okay</v>
      </c>
      <c r="AA56" s="14"/>
      <c r="AB56" s="31">
        <f t="shared" si="81"/>
        <v>0</v>
      </c>
      <c r="AC56" s="32">
        <f t="shared" si="82"/>
        <v>0</v>
      </c>
      <c r="AD56" s="31" t="str">
        <f t="shared" si="83"/>
        <v>2</v>
      </c>
      <c r="AE56" s="31" t="str">
        <f t="shared" si="84"/>
        <v>1</v>
      </c>
      <c r="AF56" s="31" t="str">
        <f t="shared" si="85"/>
        <v>1</v>
      </c>
      <c r="AG56" s="31">
        <f t="shared" si="86"/>
        <v>4</v>
      </c>
      <c r="AI56" s="31" t="s">
        <v>84</v>
      </c>
      <c r="AJ56" s="31" t="str">
        <f t="shared" si="8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2"/>
      <c r="L57" s="118">
        <f>SUM(L50:L56)</f>
        <v>8.5</v>
      </c>
      <c r="M57" s="16" t="str">
        <f>IF(L57&gt;60,"§9 AZG! ","-")</f>
        <v>-</v>
      </c>
      <c r="N57" s="16"/>
      <c r="O57" s="165">
        <f>SUM(O50:O56)</f>
        <v>8.5</v>
      </c>
      <c r="P57" s="166">
        <f>L57-O57</f>
        <v>0</v>
      </c>
      <c r="Q57" s="167"/>
      <c r="R57" s="161">
        <f t="shared" ref="R57:Y57" si="89">SUM(R50:R56)</f>
        <v>0</v>
      </c>
      <c r="S57" s="161">
        <f t="shared" si="89"/>
        <v>0</v>
      </c>
      <c r="T57" s="161">
        <f t="shared" si="89"/>
        <v>0</v>
      </c>
      <c r="U57" s="161">
        <f t="shared" si="89"/>
        <v>0</v>
      </c>
      <c r="V57" s="161">
        <f t="shared" si="89"/>
        <v>0</v>
      </c>
      <c r="W57" s="161">
        <f t="shared" si="89"/>
        <v>0</v>
      </c>
      <c r="X57" s="161">
        <f t="shared" si="89"/>
        <v>0</v>
      </c>
      <c r="Y57" s="161">
        <f t="shared" si="89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162.5</v>
      </c>
      <c r="M58" s="245" t="str">
        <f>IF((L58/D59)&gt;9.6,"Achtung: WHAZ","")</f>
        <v/>
      </c>
      <c r="N58" s="8"/>
      <c r="O58" s="119">
        <f>O17+O25+O33+O41+O49+O57</f>
        <v>162.5</v>
      </c>
      <c r="P58" s="123">
        <f>P17+P25+P33+P41+P49+P57</f>
        <v>0</v>
      </c>
      <c r="Q58" s="124"/>
      <c r="R58" s="121">
        <f t="shared" ref="R58:Y58" si="90">R17+R25+R33+R41+R49+R57+R9</f>
        <v>0</v>
      </c>
      <c r="S58" s="183">
        <f t="shared" si="90"/>
        <v>0</v>
      </c>
      <c r="T58" s="78">
        <f t="shared" si="90"/>
        <v>0</v>
      </c>
      <c r="U58" s="78">
        <f t="shared" si="90"/>
        <v>0</v>
      </c>
      <c r="V58" s="78">
        <f t="shared" si="90"/>
        <v>0</v>
      </c>
      <c r="W58" s="78">
        <f t="shared" si="90"/>
        <v>0</v>
      </c>
      <c r="X58" s="79">
        <f t="shared" si="90"/>
        <v>0</v>
      </c>
      <c r="Y58" s="79">
        <f t="shared" si="90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21</v>
      </c>
    </row>
    <row r="59" spans="2:36" ht="16.5" customHeight="1" thickBot="1" x14ac:dyDescent="0.25">
      <c r="B59" s="80" t="s">
        <v>113</v>
      </c>
      <c r="C59" s="126"/>
      <c r="D59" s="128">
        <f>+AJ58</f>
        <v>21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2.75" x14ac:dyDescent="0.2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8">
        <f t="shared" ref="R63:Y63" si="91">R58+R60-R62</f>
        <v>0</v>
      </c>
      <c r="S63" s="189">
        <f t="shared" si="91"/>
        <v>0</v>
      </c>
      <c r="T63" s="190">
        <f t="shared" si="91"/>
        <v>0</v>
      </c>
      <c r="U63" s="190">
        <f t="shared" si="91"/>
        <v>0</v>
      </c>
      <c r="V63" s="190">
        <f t="shared" si="91"/>
        <v>0</v>
      </c>
      <c r="W63" s="190">
        <f t="shared" si="91"/>
        <v>0</v>
      </c>
      <c r="X63" s="191">
        <f t="shared" si="91"/>
        <v>0</v>
      </c>
      <c r="Y63" s="191">
        <f t="shared" si="91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M67"/>
  <sheetViews>
    <sheetView topLeftCell="A34" zoomScale="80" zoomScaleNormal="80" workbookViewId="0">
      <selection activeCell="D41" sqref="D41"/>
    </sheetView>
  </sheetViews>
  <sheetFormatPr baseColWidth="10" defaultColWidth="11.42578125" defaultRowHeight="11.25" x14ac:dyDescent="0.2"/>
  <cols>
    <col min="1" max="1" width="7.85546875" style="1" customWidth="1"/>
    <col min="2" max="2" width="12" style="1" customWidth="1"/>
    <col min="3" max="3" width="14.28515625" style="2" customWidth="1"/>
    <col min="4" max="4" width="9.28515625" style="2" customWidth="1"/>
    <col min="5" max="5" width="8.85546875" style="2" customWidth="1"/>
    <col min="6" max="9" width="8.5703125" style="2" customWidth="1"/>
    <col min="10" max="10" width="8.85546875" style="2" customWidth="1"/>
    <col min="11" max="11" width="8.5703125" style="2" customWidth="1"/>
    <col min="12" max="12" width="10.7109375" style="2" bestFit="1" customWidth="1"/>
    <col min="13" max="13" width="11.42578125" style="2"/>
    <col min="14" max="15" width="8.7109375" style="2" customWidth="1"/>
    <col min="16" max="16" width="10.5703125" style="2" customWidth="1"/>
    <col min="17" max="17" width="8.7109375" style="2" customWidth="1"/>
    <col min="18" max="18" width="9.85546875" style="2" customWidth="1"/>
    <col min="19" max="19" width="8.42578125" style="2" customWidth="1"/>
    <col min="20" max="25" width="8.7109375" style="2" customWidth="1"/>
    <col min="26" max="27" width="11.7109375" style="2" customWidth="1"/>
    <col min="28" max="28" width="11" style="31" hidden="1" customWidth="1"/>
    <col min="29" max="29" width="11.42578125" style="31" hidden="1" customWidth="1"/>
    <col min="30" max="30" width="2.85546875" style="31" hidden="1" customWidth="1"/>
    <col min="31" max="31" width="2.7109375" style="31" hidden="1" customWidth="1"/>
    <col min="32" max="32" width="1.7109375" style="31" hidden="1" customWidth="1"/>
    <col min="33" max="33" width="5.5703125" style="31" hidden="1" customWidth="1"/>
    <col min="34" max="34" width="11.42578125" style="31" customWidth="1"/>
    <col min="35" max="36" width="11.42578125" style="31" hidden="1" customWidth="1"/>
    <col min="37" max="38" width="11.42578125" style="31" customWidth="1"/>
    <col min="39" max="39" width="0" style="31" hidden="1" customWidth="1"/>
    <col min="40" max="16384" width="11.42578125" style="1"/>
  </cols>
  <sheetData>
    <row r="1" spans="1:36" ht="22.5" x14ac:dyDescent="0.2">
      <c r="A1" s="8"/>
      <c r="B1" s="41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ht="12" customHeight="1" x14ac:dyDescent="0.2">
      <c r="A2" s="8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6" ht="7.5" customHeight="1" x14ac:dyDescent="0.2">
      <c r="A3" s="8"/>
      <c r="B3" s="10"/>
      <c r="C3" s="11"/>
      <c r="D3" s="11"/>
      <c r="E3" s="11"/>
      <c r="F3" s="11"/>
      <c r="G3" s="11"/>
      <c r="H3" s="11"/>
      <c r="I3" s="11"/>
      <c r="J3" s="8"/>
      <c r="K3" s="8"/>
      <c r="L3" s="19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A3" s="11"/>
    </row>
    <row r="4" spans="1:36" ht="15.75" x14ac:dyDescent="0.2">
      <c r="A4" s="4"/>
      <c r="B4" s="70" t="s">
        <v>16</v>
      </c>
      <c r="C4" s="18" t="str">
        <f>Voreingabe!C3</f>
        <v>Musterfrau</v>
      </c>
      <c r="E4" s="19"/>
      <c r="F4" s="19"/>
      <c r="G4" s="11"/>
      <c r="H4" s="11"/>
      <c r="I4" s="11"/>
      <c r="J4" s="8"/>
      <c r="K4" s="70" t="s">
        <v>39</v>
      </c>
      <c r="L4" s="19"/>
      <c r="M4" s="95" t="str">
        <f>Voreingabe!F3</f>
        <v>Buchhalterin</v>
      </c>
      <c r="N4" s="26"/>
      <c r="O4" s="19"/>
      <c r="P4" s="15"/>
      <c r="Q4" s="11"/>
      <c r="R4" s="11"/>
      <c r="S4" s="11"/>
      <c r="T4" s="11"/>
      <c r="U4" s="11"/>
      <c r="V4" s="70" t="s">
        <v>24</v>
      </c>
      <c r="W4" s="11"/>
      <c r="X4" s="69">
        <f>Voreingabe!I3</f>
        <v>5</v>
      </c>
      <c r="Y4" s="8"/>
      <c r="Z4" s="8"/>
      <c r="AA4" s="19"/>
    </row>
    <row r="5" spans="1:36" x14ac:dyDescent="0.2">
      <c r="A5" s="4"/>
      <c r="B5" s="10"/>
      <c r="D5" s="19"/>
      <c r="E5" s="11"/>
      <c r="F5" s="11"/>
      <c r="G5" s="11"/>
      <c r="H5" s="11"/>
      <c r="I5" s="11"/>
      <c r="J5" s="11"/>
      <c r="K5" s="11"/>
      <c r="L5" s="1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11"/>
    </row>
    <row r="6" spans="1:36" ht="15.75" x14ac:dyDescent="0.2">
      <c r="A6" s="4"/>
      <c r="B6" s="12" t="s">
        <v>17</v>
      </c>
      <c r="C6" s="18" t="s">
        <v>68</v>
      </c>
      <c r="D6" s="19"/>
      <c r="E6" s="19"/>
      <c r="F6" s="11"/>
      <c r="G6" s="11"/>
      <c r="H6" s="11"/>
      <c r="I6" s="11"/>
      <c r="J6" s="11"/>
      <c r="K6" s="13" t="s">
        <v>18</v>
      </c>
      <c r="L6" s="19"/>
      <c r="M6" s="53">
        <v>2026</v>
      </c>
      <c r="N6" s="13"/>
      <c r="O6" s="13"/>
      <c r="P6" s="13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6" ht="5.25" customHeight="1" x14ac:dyDescent="0.2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30"/>
    </row>
    <row r="8" spans="1:36" ht="33.75" customHeight="1" thickBot="1" x14ac:dyDescent="0.25">
      <c r="B8" s="21" t="s">
        <v>0</v>
      </c>
      <c r="C8" s="22" t="s">
        <v>8</v>
      </c>
      <c r="D8" s="38" t="s">
        <v>41</v>
      </c>
      <c r="E8" s="23" t="s">
        <v>11</v>
      </c>
      <c r="F8" s="24" t="s">
        <v>28</v>
      </c>
      <c r="G8" s="24" t="s">
        <v>27</v>
      </c>
      <c r="H8" s="24" t="s">
        <v>28</v>
      </c>
      <c r="I8" s="24" t="s">
        <v>27</v>
      </c>
      <c r="J8" s="23" t="s">
        <v>12</v>
      </c>
      <c r="K8" s="24" t="s">
        <v>26</v>
      </c>
      <c r="L8" s="23" t="s">
        <v>9</v>
      </c>
      <c r="M8" s="23" t="s">
        <v>36</v>
      </c>
      <c r="N8" s="23" t="s">
        <v>35</v>
      </c>
      <c r="O8" s="39" t="s">
        <v>25</v>
      </c>
      <c r="P8" s="39" t="s">
        <v>29</v>
      </c>
      <c r="Q8" s="39" t="s">
        <v>37</v>
      </c>
      <c r="R8" s="49" t="s">
        <v>43</v>
      </c>
      <c r="S8" s="179" t="s">
        <v>144</v>
      </c>
      <c r="T8" s="50" t="s">
        <v>13</v>
      </c>
      <c r="U8" s="50" t="s">
        <v>45</v>
      </c>
      <c r="V8" s="50" t="s">
        <v>14</v>
      </c>
      <c r="W8" s="50" t="s">
        <v>15</v>
      </c>
      <c r="X8" s="51" t="s">
        <v>10</v>
      </c>
      <c r="Y8" s="51" t="s">
        <v>23</v>
      </c>
      <c r="Z8" s="40" t="s">
        <v>38</v>
      </c>
      <c r="AA8" s="28"/>
      <c r="AI8" s="94" t="s">
        <v>114</v>
      </c>
      <c r="AJ8" s="94" t="s">
        <v>115</v>
      </c>
    </row>
    <row r="9" spans="1:36" ht="17.25" customHeight="1" thickBot="1" x14ac:dyDescent="0.25">
      <c r="A9" s="31"/>
      <c r="B9" s="105" t="s">
        <v>46</v>
      </c>
      <c r="C9" s="106"/>
      <c r="D9" s="107"/>
      <c r="E9" s="102"/>
      <c r="F9" s="103"/>
      <c r="G9" s="103"/>
      <c r="H9" s="103"/>
      <c r="I9" s="103"/>
      <c r="J9" s="102"/>
      <c r="K9" s="109"/>
      <c r="L9" s="108"/>
      <c r="M9" s="108"/>
      <c r="N9" s="108"/>
      <c r="O9" s="148"/>
      <c r="P9" s="148"/>
      <c r="Q9" s="149"/>
      <c r="R9" s="168">
        <f>Nov.!R63</f>
        <v>0</v>
      </c>
      <c r="S9" s="206">
        <f>Nov.!S63</f>
        <v>0</v>
      </c>
      <c r="T9" s="169">
        <f>Nov.!T63</f>
        <v>0</v>
      </c>
      <c r="U9" s="169">
        <f>Nov.!U63</f>
        <v>0</v>
      </c>
      <c r="V9" s="169">
        <f>Nov.!V63</f>
        <v>0</v>
      </c>
      <c r="W9" s="169">
        <f>Nov.!W63</f>
        <v>0</v>
      </c>
      <c r="X9" s="170">
        <f>Nov.!X63</f>
        <v>0</v>
      </c>
      <c r="Y9" s="171">
        <f>Nov.!Y63</f>
        <v>0</v>
      </c>
      <c r="Z9" s="150"/>
      <c r="AA9" s="110"/>
    </row>
    <row r="10" spans="1:36" ht="16.5" customHeight="1" x14ac:dyDescent="0.2">
      <c r="B10" s="35" t="s">
        <v>1</v>
      </c>
      <c r="C10" s="228"/>
      <c r="D10" s="52"/>
      <c r="E10" s="44"/>
      <c r="F10" s="44"/>
      <c r="G10" s="44"/>
      <c r="H10" s="44"/>
      <c r="I10" s="44"/>
      <c r="J10" s="44"/>
      <c r="K10" s="115"/>
      <c r="L10" s="16"/>
      <c r="M10" s="16"/>
      <c r="N10" s="16"/>
      <c r="O10" s="157"/>
      <c r="P10" s="151"/>
      <c r="Q10" s="151"/>
      <c r="R10" s="172"/>
      <c r="S10" s="182"/>
      <c r="T10" s="173"/>
      <c r="U10" s="173"/>
      <c r="V10" s="173"/>
      <c r="W10" s="173"/>
      <c r="X10" s="174"/>
      <c r="Y10" s="174"/>
      <c r="Z10" s="156" t="str">
        <f>IF(AB10=0,"Okay","Fehler")</f>
        <v>Okay</v>
      </c>
      <c r="AA10" s="14"/>
      <c r="AB10" s="31">
        <f>P10-T10-V10-W10-X10-Y10-R10-U10-S10</f>
        <v>0</v>
      </c>
      <c r="AC10" s="32">
        <f t="shared" ref="AC10:AC16" si="0">IF(AND(J10&gt;=0.1,J10&lt;=12),J10+24,IF(J10&gt;=12,J10,0))</f>
        <v>0</v>
      </c>
      <c r="AD10" s="31" t="str">
        <f t="shared" ref="AD10:AD16" si="1">IF(E10&gt;6.99,"1","2")</f>
        <v>2</v>
      </c>
      <c r="AE10" s="31" t="str">
        <f t="shared" ref="AE10:AE16" si="2">IF(AC10&lt;18.99,"1","2")</f>
        <v>1</v>
      </c>
      <c r="AF10" s="31" t="str">
        <f t="shared" ref="AF10:AF16" si="3">IF(AC10&gt;22,"2","1")</f>
        <v>1</v>
      </c>
      <c r="AG10" s="31">
        <f t="shared" ref="AG10:AG16" si="4">AD10+AE10+AF10</f>
        <v>4</v>
      </c>
      <c r="AI10" s="31" t="str">
        <f t="shared" ref="AI10:AI15" si="5">IF(D10="U",1," ")</f>
        <v xml:space="preserve"> </v>
      </c>
      <c r="AJ10" s="31" t="str">
        <f>IF(L10&gt;0.5,1," ")</f>
        <v xml:space="preserve"> </v>
      </c>
    </row>
    <row r="11" spans="1:36" ht="16.5" customHeight="1" x14ac:dyDescent="0.2">
      <c r="B11" s="35" t="s">
        <v>4</v>
      </c>
      <c r="C11" s="228">
        <v>46357</v>
      </c>
      <c r="D11" s="52"/>
      <c r="E11" s="44">
        <f>Voreingabe!$C$9</f>
        <v>9</v>
      </c>
      <c r="F11" s="44">
        <f>Voreingabe!$E$9</f>
        <v>12</v>
      </c>
      <c r="G11" s="44">
        <f>Voreingabe!$F$9</f>
        <v>12.5</v>
      </c>
      <c r="H11" s="44">
        <f>Voreingabe!$G$9</f>
        <v>0</v>
      </c>
      <c r="I11" s="44">
        <f>Voreingabe!$H$9</f>
        <v>0</v>
      </c>
      <c r="J11" s="44">
        <f>Voreingabe!$D$9</f>
        <v>18</v>
      </c>
      <c r="K11" s="115">
        <f t="shared" ref="K11:K16" si="6">(G11-F11)+(I11-H11)</f>
        <v>0.5</v>
      </c>
      <c r="L11" s="16">
        <f t="shared" ref="L11:L16" si="7">+IF((J11-E11-K11)&gt;=0,(J11-E11-K11),(J11-(E11-24)-K11))</f>
        <v>8.5</v>
      </c>
      <c r="M11" s="16" t="str">
        <f t="shared" ref="M11:M16" si="8">IF(L11&gt;12,"§9 AZG! ","-")</f>
        <v>-</v>
      </c>
      <c r="N11" s="16" t="str">
        <f t="shared" ref="N11:N16" si="9">IF(L11&gt;6,IF(K11&lt;0.5,"Pause!","-"),"-")</f>
        <v>-</v>
      </c>
      <c r="O11" s="157">
        <f>Voreingabe!$I$9</f>
        <v>8.5</v>
      </c>
      <c r="P11" s="151">
        <f t="shared" ref="P11:P16" si="10">L11-O11</f>
        <v>0</v>
      </c>
      <c r="Q11" s="151"/>
      <c r="R11" s="153"/>
      <c r="S11" s="180"/>
      <c r="T11" s="154"/>
      <c r="U11" s="154"/>
      <c r="V11" s="154"/>
      <c r="W11" s="154"/>
      <c r="X11" s="155"/>
      <c r="Y11" s="155"/>
      <c r="Z11" s="156" t="str">
        <f t="shared" ref="Z11:Z48" si="11">IF(AB11=0,"Okay","Fehler")</f>
        <v>Okay</v>
      </c>
      <c r="AA11" s="14"/>
      <c r="AB11" s="31">
        <f t="shared" ref="AB11:AB16" si="12">P11-T11-V11-W11-X11-Y11-R11-U11-S11</f>
        <v>0</v>
      </c>
      <c r="AC11" s="32">
        <f t="shared" si="0"/>
        <v>18</v>
      </c>
      <c r="AD11" s="31" t="str">
        <f t="shared" si="1"/>
        <v>1</v>
      </c>
      <c r="AE11" s="31" t="str">
        <f t="shared" si="2"/>
        <v>1</v>
      </c>
      <c r="AF11" s="31" t="str">
        <f t="shared" si="3"/>
        <v>1</v>
      </c>
      <c r="AG11" s="31">
        <f t="shared" si="4"/>
        <v>3</v>
      </c>
      <c r="AI11" s="31" t="str">
        <f t="shared" si="5"/>
        <v xml:space="preserve"> </v>
      </c>
      <c r="AJ11" s="31">
        <f t="shared" ref="AJ11:AJ56" si="13">IF(L11&gt;0.5,1," ")</f>
        <v>1</v>
      </c>
    </row>
    <row r="12" spans="1:36" ht="16.5" customHeight="1" x14ac:dyDescent="0.2">
      <c r="B12" s="35" t="s">
        <v>2</v>
      </c>
      <c r="C12" s="228">
        <f t="shared" ref="C12:C16" si="14">C11+1</f>
        <v>46358</v>
      </c>
      <c r="D12" s="52"/>
      <c r="E12" s="44">
        <f>Voreingabe!$C$10</f>
        <v>9</v>
      </c>
      <c r="F12" s="44">
        <f>Voreingabe!$E$10</f>
        <v>12</v>
      </c>
      <c r="G12" s="44">
        <f>Voreingabe!$F$10</f>
        <v>12.5</v>
      </c>
      <c r="H12" s="44">
        <f>Voreingabe!$G$10</f>
        <v>0</v>
      </c>
      <c r="I12" s="44">
        <f>Voreingabe!$H$10</f>
        <v>0</v>
      </c>
      <c r="J12" s="44">
        <f>Voreingabe!$D$10</f>
        <v>17</v>
      </c>
      <c r="K12" s="115">
        <f t="shared" si="6"/>
        <v>0.5</v>
      </c>
      <c r="L12" s="16">
        <f t="shared" si="7"/>
        <v>7.5</v>
      </c>
      <c r="M12" s="16" t="str">
        <f t="shared" si="8"/>
        <v>-</v>
      </c>
      <c r="N12" s="16" t="str">
        <f t="shared" si="9"/>
        <v>-</v>
      </c>
      <c r="O12" s="157">
        <f>Voreingabe!$I$10</f>
        <v>7.5</v>
      </c>
      <c r="P12" s="151">
        <f t="shared" si="10"/>
        <v>0</v>
      </c>
      <c r="Q12" s="151"/>
      <c r="R12" s="153"/>
      <c r="S12" s="180"/>
      <c r="T12" s="154"/>
      <c r="U12" s="154"/>
      <c r="V12" s="154"/>
      <c r="W12" s="154"/>
      <c r="X12" s="155"/>
      <c r="Y12" s="155"/>
      <c r="Z12" s="156" t="str">
        <f t="shared" si="11"/>
        <v>Okay</v>
      </c>
      <c r="AA12" s="14"/>
      <c r="AB12" s="31">
        <f t="shared" si="12"/>
        <v>0</v>
      </c>
      <c r="AC12" s="32">
        <f t="shared" si="0"/>
        <v>17</v>
      </c>
      <c r="AD12" s="31" t="str">
        <f t="shared" si="1"/>
        <v>1</v>
      </c>
      <c r="AE12" s="31" t="str">
        <f t="shared" si="2"/>
        <v>1</v>
      </c>
      <c r="AF12" s="31" t="str">
        <f t="shared" si="3"/>
        <v>1</v>
      </c>
      <c r="AG12" s="31">
        <f t="shared" si="4"/>
        <v>3</v>
      </c>
      <c r="AI12" s="31" t="str">
        <f t="shared" si="5"/>
        <v xml:space="preserve"> </v>
      </c>
      <c r="AJ12" s="31">
        <f t="shared" si="13"/>
        <v>1</v>
      </c>
    </row>
    <row r="13" spans="1:36" ht="16.5" customHeight="1" x14ac:dyDescent="0.2">
      <c r="B13" s="35" t="s">
        <v>3</v>
      </c>
      <c r="C13" s="228">
        <f t="shared" si="14"/>
        <v>46359</v>
      </c>
      <c r="D13" s="52"/>
      <c r="E13" s="44">
        <f>Voreingabe!$C$11</f>
        <v>9</v>
      </c>
      <c r="F13" s="44">
        <f>Voreingabe!$E$11</f>
        <v>12</v>
      </c>
      <c r="G13" s="44">
        <f>Voreingabe!$F$11</f>
        <v>12.5</v>
      </c>
      <c r="H13" s="44">
        <f>Voreingabe!$G$11</f>
        <v>0</v>
      </c>
      <c r="I13" s="44">
        <f>Voreingabe!$H$11</f>
        <v>0</v>
      </c>
      <c r="J13" s="44">
        <f>Voreingabe!$D$11</f>
        <v>17</v>
      </c>
      <c r="K13" s="115">
        <f t="shared" si="6"/>
        <v>0.5</v>
      </c>
      <c r="L13" s="16">
        <f t="shared" si="7"/>
        <v>7.5</v>
      </c>
      <c r="M13" s="16" t="str">
        <f t="shared" si="8"/>
        <v>-</v>
      </c>
      <c r="N13" s="16" t="str">
        <f t="shared" si="9"/>
        <v>-</v>
      </c>
      <c r="O13" s="157">
        <f>Voreingabe!$I$11</f>
        <v>7.5</v>
      </c>
      <c r="P13" s="151">
        <f t="shared" si="10"/>
        <v>0</v>
      </c>
      <c r="Q13" s="151"/>
      <c r="R13" s="153"/>
      <c r="S13" s="180"/>
      <c r="T13" s="154"/>
      <c r="U13" s="154"/>
      <c r="V13" s="154"/>
      <c r="W13" s="154"/>
      <c r="X13" s="155"/>
      <c r="Y13" s="155"/>
      <c r="Z13" s="156" t="str">
        <f t="shared" si="11"/>
        <v>Okay</v>
      </c>
      <c r="AA13" s="14"/>
      <c r="AB13" s="31">
        <f t="shared" si="12"/>
        <v>0</v>
      </c>
      <c r="AC13" s="32">
        <f t="shared" si="0"/>
        <v>17</v>
      </c>
      <c r="AD13" s="31" t="str">
        <f t="shared" si="1"/>
        <v>1</v>
      </c>
      <c r="AE13" s="31" t="str">
        <f t="shared" si="2"/>
        <v>1</v>
      </c>
      <c r="AF13" s="31" t="str">
        <f t="shared" si="3"/>
        <v>1</v>
      </c>
      <c r="AG13" s="31">
        <f t="shared" si="4"/>
        <v>3</v>
      </c>
      <c r="AI13" s="31" t="str">
        <f t="shared" si="5"/>
        <v xml:space="preserve"> </v>
      </c>
      <c r="AJ13" s="31">
        <f t="shared" si="13"/>
        <v>1</v>
      </c>
    </row>
    <row r="14" spans="1:36" ht="16.5" customHeight="1" x14ac:dyDescent="0.2">
      <c r="B14" s="35" t="s">
        <v>5</v>
      </c>
      <c r="C14" s="236">
        <f t="shared" si="14"/>
        <v>46360</v>
      </c>
      <c r="D14" s="46"/>
      <c r="E14" s="44">
        <f>Voreingabe!$C$12</f>
        <v>9</v>
      </c>
      <c r="F14" s="44">
        <f>Voreingabe!$E$12</f>
        <v>12</v>
      </c>
      <c r="G14" s="44">
        <f>Voreingabe!$F$12</f>
        <v>12.5</v>
      </c>
      <c r="H14" s="44">
        <f>Voreingabe!$G$12</f>
        <v>0</v>
      </c>
      <c r="I14" s="44">
        <f>Voreingabe!$H$12</f>
        <v>0</v>
      </c>
      <c r="J14" s="44">
        <f>Voreingabe!$D$12</f>
        <v>16</v>
      </c>
      <c r="K14" s="115">
        <f t="shared" si="6"/>
        <v>0.5</v>
      </c>
      <c r="L14" s="16">
        <f t="shared" si="7"/>
        <v>6.5</v>
      </c>
      <c r="M14" s="16" t="str">
        <f t="shared" si="8"/>
        <v>-</v>
      </c>
      <c r="N14" s="16" t="str">
        <f t="shared" si="9"/>
        <v>-</v>
      </c>
      <c r="O14" s="157">
        <f>Voreingabe!$I$12</f>
        <v>6.5</v>
      </c>
      <c r="P14" s="151">
        <f t="shared" si="10"/>
        <v>0</v>
      </c>
      <c r="Q14" s="151"/>
      <c r="R14" s="153"/>
      <c r="S14" s="180"/>
      <c r="T14" s="154"/>
      <c r="U14" s="154"/>
      <c r="V14" s="154"/>
      <c r="W14" s="154"/>
      <c r="X14" s="155"/>
      <c r="Y14" s="155"/>
      <c r="Z14" s="156" t="str">
        <f t="shared" si="11"/>
        <v>Okay</v>
      </c>
      <c r="AA14" s="14"/>
      <c r="AB14" s="31">
        <f t="shared" si="12"/>
        <v>0</v>
      </c>
      <c r="AC14" s="32">
        <f t="shared" si="0"/>
        <v>16</v>
      </c>
      <c r="AD14" s="31" t="str">
        <f t="shared" si="1"/>
        <v>1</v>
      </c>
      <c r="AE14" s="31" t="str">
        <f t="shared" si="2"/>
        <v>1</v>
      </c>
      <c r="AF14" s="31" t="str">
        <f t="shared" si="3"/>
        <v>1</v>
      </c>
      <c r="AG14" s="31">
        <f t="shared" si="4"/>
        <v>3</v>
      </c>
      <c r="AI14" s="31" t="str">
        <f t="shared" si="5"/>
        <v xml:space="preserve"> </v>
      </c>
      <c r="AJ14" s="31">
        <f t="shared" si="13"/>
        <v>1</v>
      </c>
    </row>
    <row r="15" spans="1:36" ht="16.5" customHeight="1" x14ac:dyDescent="0.2">
      <c r="B15" s="36" t="s">
        <v>6</v>
      </c>
      <c r="C15" s="236">
        <f t="shared" si="14"/>
        <v>46361</v>
      </c>
      <c r="D15" s="46"/>
      <c r="E15" s="72">
        <f>Voreingabe!$C$13</f>
        <v>0</v>
      </c>
      <c r="F15" s="44">
        <f>Voreingabe!$E$13</f>
        <v>0</v>
      </c>
      <c r="G15" s="44">
        <f>Voreingabe!$F$13</f>
        <v>0</v>
      </c>
      <c r="H15" s="44">
        <f>Voreingabe!$G$13</f>
        <v>0</v>
      </c>
      <c r="I15" s="44">
        <f>Voreingabe!$H$13</f>
        <v>0</v>
      </c>
      <c r="J15" s="44">
        <f>Voreingabe!$D$13</f>
        <v>0</v>
      </c>
      <c r="K15" s="115">
        <f t="shared" si="6"/>
        <v>0</v>
      </c>
      <c r="L15" s="16">
        <f t="shared" si="7"/>
        <v>0</v>
      </c>
      <c r="M15" s="16" t="str">
        <f t="shared" si="8"/>
        <v>-</v>
      </c>
      <c r="N15" s="16" t="str">
        <f t="shared" si="9"/>
        <v>-</v>
      </c>
      <c r="O15" s="157">
        <f>Voreingabe!$I$13</f>
        <v>0</v>
      </c>
      <c r="P15" s="151">
        <f t="shared" si="10"/>
        <v>0</v>
      </c>
      <c r="Q15" s="151"/>
      <c r="R15" s="153"/>
      <c r="S15" s="180"/>
      <c r="T15" s="154"/>
      <c r="U15" s="154"/>
      <c r="V15" s="154"/>
      <c r="W15" s="154"/>
      <c r="X15" s="155"/>
      <c r="Y15" s="155"/>
      <c r="Z15" s="156" t="str">
        <f t="shared" si="11"/>
        <v>Okay</v>
      </c>
      <c r="AA15" s="14"/>
      <c r="AB15" s="31">
        <f t="shared" si="12"/>
        <v>0</v>
      </c>
      <c r="AC15" s="32">
        <f t="shared" si="0"/>
        <v>0</v>
      </c>
      <c r="AD15" s="31" t="str">
        <f t="shared" si="1"/>
        <v>2</v>
      </c>
      <c r="AE15" s="31" t="str">
        <f t="shared" si="2"/>
        <v>1</v>
      </c>
      <c r="AF15" s="31" t="str">
        <f t="shared" si="3"/>
        <v>1</v>
      </c>
      <c r="AG15" s="31">
        <f t="shared" si="4"/>
        <v>4</v>
      </c>
      <c r="AI15" s="31" t="str">
        <f t="shared" si="5"/>
        <v xml:space="preserve"> </v>
      </c>
      <c r="AJ15" s="31" t="str">
        <f t="shared" si="13"/>
        <v xml:space="preserve"> </v>
      </c>
    </row>
    <row r="16" spans="1:36" ht="16.5" customHeight="1" thickBot="1" x14ac:dyDescent="0.25">
      <c r="B16" s="29" t="s">
        <v>7</v>
      </c>
      <c r="C16" s="236">
        <f t="shared" si="14"/>
        <v>46362</v>
      </c>
      <c r="D16" s="46"/>
      <c r="E16" s="44">
        <f>Voreingabe!$C$14</f>
        <v>0</v>
      </c>
      <c r="F16" s="44">
        <f>Voreingabe!$E$14</f>
        <v>0</v>
      </c>
      <c r="G16" s="44">
        <f>Voreingabe!$F$14</f>
        <v>0</v>
      </c>
      <c r="H16" s="44">
        <f>Voreingabe!$G$14</f>
        <v>0</v>
      </c>
      <c r="I16" s="44">
        <f>Voreingabe!$H$14</f>
        <v>0</v>
      </c>
      <c r="J16" s="44">
        <f>Voreingabe!$D$14</f>
        <v>0</v>
      </c>
      <c r="K16" s="115">
        <f t="shared" si="6"/>
        <v>0</v>
      </c>
      <c r="L16" s="16">
        <f t="shared" si="7"/>
        <v>0</v>
      </c>
      <c r="M16" s="16" t="str">
        <f t="shared" si="8"/>
        <v>-</v>
      </c>
      <c r="N16" s="16" t="str">
        <f t="shared" si="9"/>
        <v>-</v>
      </c>
      <c r="O16" s="157">
        <f>Voreingabe!$I$14</f>
        <v>0</v>
      </c>
      <c r="P16" s="151">
        <f t="shared" si="10"/>
        <v>0</v>
      </c>
      <c r="Q16" s="151" t="str">
        <f t="shared" ref="Q16" si="15">IF(AND((J16-19)&gt;2.99,(J16-E16)&gt;3,J16&gt;19),"JA","-")</f>
        <v>-</v>
      </c>
      <c r="R16" s="153"/>
      <c r="S16" s="180"/>
      <c r="T16" s="154"/>
      <c r="U16" s="154"/>
      <c r="V16" s="154"/>
      <c r="W16" s="154"/>
      <c r="X16" s="155"/>
      <c r="Y16" s="155"/>
      <c r="Z16" s="156" t="str">
        <f t="shared" si="11"/>
        <v>Okay</v>
      </c>
      <c r="AA16" s="14"/>
      <c r="AB16" s="31">
        <f t="shared" si="12"/>
        <v>0</v>
      </c>
      <c r="AC16" s="32">
        <f t="shared" si="0"/>
        <v>0</v>
      </c>
      <c r="AD16" s="31" t="str">
        <f t="shared" si="1"/>
        <v>2</v>
      </c>
      <c r="AE16" s="31" t="str">
        <f t="shared" si="2"/>
        <v>1</v>
      </c>
      <c r="AF16" s="31" t="str">
        <f t="shared" si="3"/>
        <v>1</v>
      </c>
      <c r="AG16" s="31">
        <f t="shared" si="4"/>
        <v>4</v>
      </c>
      <c r="AI16" s="31" t="s">
        <v>84</v>
      </c>
      <c r="AJ16" s="31" t="str">
        <f t="shared" si="13"/>
        <v xml:space="preserve"> </v>
      </c>
    </row>
    <row r="17" spans="2:36" s="31" customFormat="1" ht="16.5" customHeight="1" thickBot="1" x14ac:dyDescent="0.25">
      <c r="B17" s="111" t="s">
        <v>30</v>
      </c>
      <c r="C17" s="230"/>
      <c r="D17" s="113"/>
      <c r="E17" s="89"/>
      <c r="F17" s="90"/>
      <c r="G17" s="90"/>
      <c r="H17" s="90"/>
      <c r="I17" s="90"/>
      <c r="J17" s="90"/>
      <c r="K17" s="90"/>
      <c r="L17" s="96">
        <f>SUM(L10:L16)</f>
        <v>30</v>
      </c>
      <c r="M17" s="16" t="str">
        <f>IF(L17&gt;60,"§9 AZG! ","-")</f>
        <v>-</v>
      </c>
      <c r="N17" s="97"/>
      <c r="O17" s="158">
        <f>SUM(O10:O16)</f>
        <v>30</v>
      </c>
      <c r="P17" s="159">
        <f>L17-O17</f>
        <v>0</v>
      </c>
      <c r="Q17" s="160"/>
      <c r="R17" s="161">
        <f>SUM(R10:R16)</f>
        <v>0</v>
      </c>
      <c r="S17" s="161">
        <f>SUM(S10:S16)</f>
        <v>0</v>
      </c>
      <c r="T17" s="161">
        <f t="shared" ref="T17:Y17" si="16">SUM(T10:T16)</f>
        <v>0</v>
      </c>
      <c r="U17" s="161">
        <f t="shared" si="16"/>
        <v>0</v>
      </c>
      <c r="V17" s="161">
        <f t="shared" si="16"/>
        <v>0</v>
      </c>
      <c r="W17" s="161">
        <f t="shared" si="16"/>
        <v>0</v>
      </c>
      <c r="X17" s="161">
        <f t="shared" si="16"/>
        <v>0</v>
      </c>
      <c r="Y17" s="161">
        <f t="shared" si="16"/>
        <v>0</v>
      </c>
      <c r="Z17" s="162">
        <f>SUM(T17:Y17)</f>
        <v>0</v>
      </c>
      <c r="AA17" s="98"/>
      <c r="AJ17" s="31" t="s">
        <v>84</v>
      </c>
    </row>
    <row r="18" spans="2:36" ht="16.5" customHeight="1" x14ac:dyDescent="0.2">
      <c r="B18" s="37" t="s">
        <v>1</v>
      </c>
      <c r="C18" s="228">
        <f>C16+1</f>
        <v>46363</v>
      </c>
      <c r="D18" s="52"/>
      <c r="E18" s="44">
        <f>Voreingabe!$C$8</f>
        <v>9</v>
      </c>
      <c r="F18" s="44">
        <f>Voreingabe!$E$8</f>
        <v>12</v>
      </c>
      <c r="G18" s="44">
        <f>Voreingabe!$F$8</f>
        <v>12.5</v>
      </c>
      <c r="H18" s="44">
        <f>Voreingabe!$G$8</f>
        <v>0</v>
      </c>
      <c r="I18" s="44">
        <f>Voreingabe!$H$8</f>
        <v>0</v>
      </c>
      <c r="J18" s="44">
        <f>Voreingabe!$D$8</f>
        <v>18</v>
      </c>
      <c r="K18" s="115">
        <f t="shared" ref="K18:K24" si="17">(G18-F18)+(I18-H18)</f>
        <v>0.5</v>
      </c>
      <c r="L18" s="16">
        <f t="shared" ref="L18:L40" si="18">+IF((J18-E18-K18)&gt;=0,(J18-E18-K18),(J18-(E18-24)-K18))</f>
        <v>8.5</v>
      </c>
      <c r="M18" s="16" t="str">
        <f t="shared" ref="M18:M24" si="19">IF(L18&gt;12,"§9 AZG! ","-")</f>
        <v>-</v>
      </c>
      <c r="N18" s="16" t="str">
        <f t="shared" ref="N18:N24" si="20">IF(L18&gt;6,IF(K18&lt;0.5,"Pause!","-"),"-")</f>
        <v>-</v>
      </c>
      <c r="O18" s="157">
        <f>Voreingabe!$I$8</f>
        <v>8.5</v>
      </c>
      <c r="P18" s="151">
        <f>L18-O18</f>
        <v>0</v>
      </c>
      <c r="Q18" s="151" t="str">
        <f t="shared" ref="Q18:Q24" si="21">IF(AND((J18-19)&gt;2.99,(J18-E18)&gt;3,J18&gt;19),"JA","-")</f>
        <v>-</v>
      </c>
      <c r="R18" s="153"/>
      <c r="S18" s="180"/>
      <c r="T18" s="154"/>
      <c r="U18" s="154"/>
      <c r="V18" s="154"/>
      <c r="W18" s="154"/>
      <c r="X18" s="155"/>
      <c r="Y18" s="155"/>
      <c r="Z18" s="156" t="str">
        <f>IF(AB18=0,"Okay","Fehler")</f>
        <v>Okay</v>
      </c>
      <c r="AA18" s="14"/>
      <c r="AB18" s="31">
        <f t="shared" ref="AB18:AB24" si="22">P18-T18-V18-W18-X18-Y18-R18-U18-S18</f>
        <v>0</v>
      </c>
      <c r="AC18" s="32">
        <f t="shared" ref="AC18:AC24" si="23">IF(AND(J18&gt;=0.1,J18&lt;=12),J18+24,IF(J18&gt;=12,J18,0))</f>
        <v>18</v>
      </c>
      <c r="AD18" s="31" t="str">
        <f t="shared" ref="AD18:AD24" si="24">IF(E18&gt;6.99,"1","2")</f>
        <v>1</v>
      </c>
      <c r="AE18" s="31" t="str">
        <f t="shared" ref="AE18:AE24" si="25">IF(AC18&lt;18.99,"1","2")</f>
        <v>1</v>
      </c>
      <c r="AF18" s="31" t="str">
        <f t="shared" ref="AF18:AF24" si="26">IF(AC18&gt;22,"2","1")</f>
        <v>1</v>
      </c>
      <c r="AG18" s="31">
        <f t="shared" ref="AG18:AG24" si="27">AD18+AE18+AF18</f>
        <v>3</v>
      </c>
      <c r="AI18" s="31" t="str">
        <f t="shared" ref="AI18:AI23" si="28">IF(D18="U",1," ")</f>
        <v xml:space="preserve"> </v>
      </c>
      <c r="AJ18" s="31">
        <f t="shared" si="13"/>
        <v>1</v>
      </c>
    </row>
    <row r="19" spans="2:36" ht="16.5" customHeight="1" x14ac:dyDescent="0.2">
      <c r="B19" s="35" t="s">
        <v>4</v>
      </c>
      <c r="C19" s="240">
        <f t="shared" ref="C19:C24" si="29">C18+1</f>
        <v>46364</v>
      </c>
      <c r="D19" s="207" t="s">
        <v>42</v>
      </c>
      <c r="E19" s="44">
        <f>Voreingabe!$C$9</f>
        <v>9</v>
      </c>
      <c r="F19" s="44">
        <f>Voreingabe!$E$9</f>
        <v>12</v>
      </c>
      <c r="G19" s="44">
        <f>Voreingabe!$F$9</f>
        <v>12.5</v>
      </c>
      <c r="H19" s="44">
        <f>Voreingabe!$G$9</f>
        <v>0</v>
      </c>
      <c r="I19" s="44">
        <f>Voreingabe!$H$9</f>
        <v>0</v>
      </c>
      <c r="J19" s="44">
        <f>Voreingabe!$D$9</f>
        <v>18</v>
      </c>
      <c r="K19" s="115">
        <f t="shared" si="17"/>
        <v>0.5</v>
      </c>
      <c r="L19" s="16">
        <f t="shared" si="18"/>
        <v>8.5</v>
      </c>
      <c r="M19" s="16" t="str">
        <f t="shared" si="19"/>
        <v>-</v>
      </c>
      <c r="N19" s="16" t="str">
        <f t="shared" si="20"/>
        <v>-</v>
      </c>
      <c r="O19" s="157">
        <f>Voreingabe!$I$9</f>
        <v>8.5</v>
      </c>
      <c r="P19" s="151">
        <f t="shared" ref="P19:P24" si="30">L19-O19</f>
        <v>0</v>
      </c>
      <c r="Q19" s="151" t="str">
        <f t="shared" si="21"/>
        <v>-</v>
      </c>
      <c r="R19" s="153"/>
      <c r="S19" s="180"/>
      <c r="T19" s="154"/>
      <c r="U19" s="154"/>
      <c r="V19" s="154"/>
      <c r="W19" s="154"/>
      <c r="X19" s="155"/>
      <c r="Y19" s="155"/>
      <c r="Z19" s="156" t="str">
        <f t="shared" si="11"/>
        <v>Okay</v>
      </c>
      <c r="AA19" s="14"/>
      <c r="AB19" s="31">
        <f t="shared" si="22"/>
        <v>0</v>
      </c>
      <c r="AC19" s="32">
        <f t="shared" si="23"/>
        <v>18</v>
      </c>
      <c r="AD19" s="31" t="str">
        <f t="shared" si="24"/>
        <v>1</v>
      </c>
      <c r="AE19" s="31" t="str">
        <f t="shared" si="25"/>
        <v>1</v>
      </c>
      <c r="AF19" s="31" t="str">
        <f t="shared" si="26"/>
        <v>1</v>
      </c>
      <c r="AG19" s="31">
        <f t="shared" si="27"/>
        <v>3</v>
      </c>
      <c r="AI19" s="31" t="str">
        <f t="shared" si="28"/>
        <v xml:space="preserve"> </v>
      </c>
      <c r="AJ19" s="31">
        <f t="shared" si="13"/>
        <v>1</v>
      </c>
    </row>
    <row r="20" spans="2:36" ht="16.5" customHeight="1" x14ac:dyDescent="0.2">
      <c r="B20" s="35" t="s">
        <v>2</v>
      </c>
      <c r="C20" s="228">
        <f t="shared" si="29"/>
        <v>46365</v>
      </c>
      <c r="D20" s="52"/>
      <c r="E20" s="44">
        <f>Voreingabe!$C$10</f>
        <v>9</v>
      </c>
      <c r="F20" s="44">
        <f>Voreingabe!$E$10</f>
        <v>12</v>
      </c>
      <c r="G20" s="44">
        <f>Voreingabe!$F$10</f>
        <v>12.5</v>
      </c>
      <c r="H20" s="44">
        <f>Voreingabe!$G$10</f>
        <v>0</v>
      </c>
      <c r="I20" s="44">
        <f>Voreingabe!$H$10</f>
        <v>0</v>
      </c>
      <c r="J20" s="44">
        <f>Voreingabe!$D$10</f>
        <v>17</v>
      </c>
      <c r="K20" s="115">
        <f t="shared" si="17"/>
        <v>0.5</v>
      </c>
      <c r="L20" s="16">
        <f t="shared" si="18"/>
        <v>7.5</v>
      </c>
      <c r="M20" s="16" t="str">
        <f t="shared" si="19"/>
        <v>-</v>
      </c>
      <c r="N20" s="16" t="str">
        <f t="shared" si="20"/>
        <v>-</v>
      </c>
      <c r="O20" s="157">
        <f>Voreingabe!$I$10</f>
        <v>7.5</v>
      </c>
      <c r="P20" s="151">
        <f t="shared" si="30"/>
        <v>0</v>
      </c>
      <c r="Q20" s="151" t="str">
        <f t="shared" si="21"/>
        <v>-</v>
      </c>
      <c r="R20" s="153"/>
      <c r="S20" s="180"/>
      <c r="T20" s="154"/>
      <c r="U20" s="154"/>
      <c r="V20" s="154"/>
      <c r="W20" s="154"/>
      <c r="X20" s="155"/>
      <c r="Y20" s="155"/>
      <c r="Z20" s="156" t="str">
        <f t="shared" si="11"/>
        <v>Okay</v>
      </c>
      <c r="AA20" s="14"/>
      <c r="AB20" s="31">
        <f t="shared" si="22"/>
        <v>0</v>
      </c>
      <c r="AC20" s="32">
        <f t="shared" si="23"/>
        <v>17</v>
      </c>
      <c r="AD20" s="31" t="str">
        <f t="shared" si="24"/>
        <v>1</v>
      </c>
      <c r="AE20" s="31" t="str">
        <f t="shared" si="25"/>
        <v>1</v>
      </c>
      <c r="AF20" s="31" t="str">
        <f t="shared" si="26"/>
        <v>1</v>
      </c>
      <c r="AG20" s="31">
        <f t="shared" si="27"/>
        <v>3</v>
      </c>
      <c r="AI20" s="31" t="str">
        <f t="shared" si="28"/>
        <v xml:space="preserve"> </v>
      </c>
      <c r="AJ20" s="31">
        <f t="shared" si="13"/>
        <v>1</v>
      </c>
    </row>
    <row r="21" spans="2:36" ht="16.5" customHeight="1" x14ac:dyDescent="0.2">
      <c r="B21" s="35" t="s">
        <v>3</v>
      </c>
      <c r="C21" s="228">
        <f t="shared" si="29"/>
        <v>46366</v>
      </c>
      <c r="D21" s="52"/>
      <c r="E21" s="44">
        <f>Voreingabe!$C$11</f>
        <v>9</v>
      </c>
      <c r="F21" s="44">
        <f>Voreingabe!$E$11</f>
        <v>12</v>
      </c>
      <c r="G21" s="44">
        <f>Voreingabe!$F$11</f>
        <v>12.5</v>
      </c>
      <c r="H21" s="44">
        <f>Voreingabe!$G$11</f>
        <v>0</v>
      </c>
      <c r="I21" s="44">
        <f>Voreingabe!$H$11</f>
        <v>0</v>
      </c>
      <c r="J21" s="44">
        <f>Voreingabe!$D$11</f>
        <v>17</v>
      </c>
      <c r="K21" s="115">
        <f t="shared" si="17"/>
        <v>0.5</v>
      </c>
      <c r="L21" s="16">
        <f t="shared" si="18"/>
        <v>7.5</v>
      </c>
      <c r="M21" s="16" t="str">
        <f t="shared" si="19"/>
        <v>-</v>
      </c>
      <c r="N21" s="16" t="str">
        <f t="shared" si="20"/>
        <v>-</v>
      </c>
      <c r="O21" s="157">
        <f>Voreingabe!$I$11</f>
        <v>7.5</v>
      </c>
      <c r="P21" s="151">
        <f t="shared" si="30"/>
        <v>0</v>
      </c>
      <c r="Q21" s="151" t="str">
        <f t="shared" si="21"/>
        <v>-</v>
      </c>
      <c r="R21" s="153"/>
      <c r="S21" s="180"/>
      <c r="T21" s="154"/>
      <c r="U21" s="154"/>
      <c r="V21" s="154"/>
      <c r="W21" s="154"/>
      <c r="X21" s="155"/>
      <c r="Y21" s="155"/>
      <c r="Z21" s="156" t="str">
        <f t="shared" si="11"/>
        <v>Okay</v>
      </c>
      <c r="AA21" s="14"/>
      <c r="AB21" s="31">
        <f t="shared" si="22"/>
        <v>0</v>
      </c>
      <c r="AC21" s="32">
        <f t="shared" si="23"/>
        <v>17</v>
      </c>
      <c r="AD21" s="31" t="str">
        <f t="shared" si="24"/>
        <v>1</v>
      </c>
      <c r="AE21" s="31" t="str">
        <f t="shared" si="25"/>
        <v>1</v>
      </c>
      <c r="AF21" s="31" t="str">
        <f t="shared" si="26"/>
        <v>1</v>
      </c>
      <c r="AG21" s="31">
        <f t="shared" si="27"/>
        <v>3</v>
      </c>
      <c r="AI21" s="31" t="str">
        <f t="shared" si="28"/>
        <v xml:space="preserve"> </v>
      </c>
      <c r="AJ21" s="31">
        <f t="shared" si="13"/>
        <v>1</v>
      </c>
    </row>
    <row r="22" spans="2:36" ht="16.5" customHeight="1" x14ac:dyDescent="0.2">
      <c r="B22" s="35" t="s">
        <v>5</v>
      </c>
      <c r="C22" s="236">
        <f t="shared" si="29"/>
        <v>46367</v>
      </c>
      <c r="D22" s="46"/>
      <c r="E22" s="44">
        <f>Voreingabe!$C$12</f>
        <v>9</v>
      </c>
      <c r="F22" s="44">
        <f>Voreingabe!$E$12</f>
        <v>12</v>
      </c>
      <c r="G22" s="44">
        <f>Voreingabe!$F$12</f>
        <v>12.5</v>
      </c>
      <c r="H22" s="44">
        <f>Voreingabe!$G$12</f>
        <v>0</v>
      </c>
      <c r="I22" s="44">
        <f>Voreingabe!$H$12</f>
        <v>0</v>
      </c>
      <c r="J22" s="44">
        <f>Voreingabe!$D$12</f>
        <v>16</v>
      </c>
      <c r="K22" s="115">
        <f t="shared" si="17"/>
        <v>0.5</v>
      </c>
      <c r="L22" s="16">
        <f t="shared" si="18"/>
        <v>6.5</v>
      </c>
      <c r="M22" s="16" t="str">
        <f t="shared" si="19"/>
        <v>-</v>
      </c>
      <c r="N22" s="16" t="str">
        <f t="shared" si="20"/>
        <v>-</v>
      </c>
      <c r="O22" s="157">
        <f>Voreingabe!$I$12</f>
        <v>6.5</v>
      </c>
      <c r="P22" s="151">
        <f t="shared" si="30"/>
        <v>0</v>
      </c>
      <c r="Q22" s="151" t="str">
        <f t="shared" si="21"/>
        <v>-</v>
      </c>
      <c r="R22" s="153"/>
      <c r="S22" s="180"/>
      <c r="T22" s="154"/>
      <c r="U22" s="154"/>
      <c r="V22" s="154"/>
      <c r="W22" s="154"/>
      <c r="X22" s="155"/>
      <c r="Y22" s="155"/>
      <c r="Z22" s="156" t="str">
        <f t="shared" si="11"/>
        <v>Okay</v>
      </c>
      <c r="AA22" s="14"/>
      <c r="AB22" s="31">
        <f t="shared" si="22"/>
        <v>0</v>
      </c>
      <c r="AC22" s="32">
        <f t="shared" si="23"/>
        <v>16</v>
      </c>
      <c r="AD22" s="31" t="str">
        <f t="shared" si="24"/>
        <v>1</v>
      </c>
      <c r="AE22" s="31" t="str">
        <f t="shared" si="25"/>
        <v>1</v>
      </c>
      <c r="AF22" s="31" t="str">
        <f t="shared" si="26"/>
        <v>1</v>
      </c>
      <c r="AG22" s="31">
        <f t="shared" si="27"/>
        <v>3</v>
      </c>
      <c r="AI22" s="31" t="str">
        <f t="shared" si="28"/>
        <v xml:space="preserve"> </v>
      </c>
      <c r="AJ22" s="31">
        <f t="shared" si="13"/>
        <v>1</v>
      </c>
    </row>
    <row r="23" spans="2:36" ht="16.5" customHeight="1" x14ac:dyDescent="0.2">
      <c r="B23" s="36" t="s">
        <v>6</v>
      </c>
      <c r="C23" s="236">
        <f t="shared" si="29"/>
        <v>46368</v>
      </c>
      <c r="D23" s="46"/>
      <c r="E23" s="72">
        <f>Voreingabe!$C$13</f>
        <v>0</v>
      </c>
      <c r="F23" s="44">
        <f>Voreingabe!$E$13</f>
        <v>0</v>
      </c>
      <c r="G23" s="44">
        <f>Voreingabe!$F$13</f>
        <v>0</v>
      </c>
      <c r="H23" s="44">
        <f>Voreingabe!$G$13</f>
        <v>0</v>
      </c>
      <c r="I23" s="44">
        <f>Voreingabe!$H$13</f>
        <v>0</v>
      </c>
      <c r="J23" s="44">
        <f>Voreingabe!$D$13</f>
        <v>0</v>
      </c>
      <c r="K23" s="115">
        <f t="shared" si="17"/>
        <v>0</v>
      </c>
      <c r="L23" s="16">
        <f t="shared" si="18"/>
        <v>0</v>
      </c>
      <c r="M23" s="16" t="str">
        <f t="shared" si="19"/>
        <v>-</v>
      </c>
      <c r="N23" s="16" t="str">
        <f t="shared" si="20"/>
        <v>-</v>
      </c>
      <c r="O23" s="157">
        <f>Voreingabe!$I$13</f>
        <v>0</v>
      </c>
      <c r="P23" s="151">
        <f t="shared" si="30"/>
        <v>0</v>
      </c>
      <c r="Q23" s="151" t="str">
        <f t="shared" si="21"/>
        <v>-</v>
      </c>
      <c r="R23" s="153"/>
      <c r="S23" s="180"/>
      <c r="T23" s="154"/>
      <c r="U23" s="154"/>
      <c r="V23" s="154"/>
      <c r="W23" s="154"/>
      <c r="X23" s="155"/>
      <c r="Y23" s="155"/>
      <c r="Z23" s="156" t="str">
        <f t="shared" si="11"/>
        <v>Okay</v>
      </c>
      <c r="AA23" s="14"/>
      <c r="AB23" s="31">
        <f t="shared" si="22"/>
        <v>0</v>
      </c>
      <c r="AC23" s="32">
        <f t="shared" si="23"/>
        <v>0</v>
      </c>
      <c r="AD23" s="31" t="str">
        <f t="shared" si="24"/>
        <v>2</v>
      </c>
      <c r="AE23" s="31" t="str">
        <f t="shared" si="25"/>
        <v>1</v>
      </c>
      <c r="AF23" s="31" t="str">
        <f t="shared" si="26"/>
        <v>1</v>
      </c>
      <c r="AG23" s="31">
        <f t="shared" si="27"/>
        <v>4</v>
      </c>
      <c r="AI23" s="31" t="str">
        <f t="shared" si="28"/>
        <v xml:space="preserve"> </v>
      </c>
      <c r="AJ23" s="31" t="str">
        <f t="shared" si="13"/>
        <v xml:space="preserve"> </v>
      </c>
    </row>
    <row r="24" spans="2:36" ht="16.5" customHeight="1" thickBot="1" x14ac:dyDescent="0.25">
      <c r="B24" s="29" t="s">
        <v>7</v>
      </c>
      <c r="C24" s="236">
        <f t="shared" si="29"/>
        <v>46369</v>
      </c>
      <c r="D24" s="46"/>
      <c r="E24" s="44">
        <f>Voreingabe!$C$14</f>
        <v>0</v>
      </c>
      <c r="F24" s="44">
        <f>Voreingabe!$E$14</f>
        <v>0</v>
      </c>
      <c r="G24" s="44">
        <f>Voreingabe!$F$14</f>
        <v>0</v>
      </c>
      <c r="H24" s="44">
        <f>Voreingabe!$G$14</f>
        <v>0</v>
      </c>
      <c r="I24" s="44">
        <f>Voreingabe!$H$14</f>
        <v>0</v>
      </c>
      <c r="J24" s="44">
        <f>Voreingabe!$D$14</f>
        <v>0</v>
      </c>
      <c r="K24" s="115">
        <f t="shared" si="17"/>
        <v>0</v>
      </c>
      <c r="L24" s="16">
        <f t="shared" si="18"/>
        <v>0</v>
      </c>
      <c r="M24" s="16" t="str">
        <f t="shared" si="19"/>
        <v>-</v>
      </c>
      <c r="N24" s="16" t="str">
        <f t="shared" si="20"/>
        <v>-</v>
      </c>
      <c r="O24" s="157">
        <f>Voreingabe!$I$14</f>
        <v>0</v>
      </c>
      <c r="P24" s="151">
        <f t="shared" si="30"/>
        <v>0</v>
      </c>
      <c r="Q24" s="151" t="str">
        <f t="shared" si="21"/>
        <v>-</v>
      </c>
      <c r="R24" s="153"/>
      <c r="S24" s="180"/>
      <c r="T24" s="154"/>
      <c r="U24" s="154"/>
      <c r="V24" s="154"/>
      <c r="W24" s="154"/>
      <c r="X24" s="155"/>
      <c r="Y24" s="155"/>
      <c r="Z24" s="156" t="str">
        <f t="shared" si="11"/>
        <v>Okay</v>
      </c>
      <c r="AA24" s="14"/>
      <c r="AB24" s="31">
        <f t="shared" si="22"/>
        <v>0</v>
      </c>
      <c r="AC24" s="32">
        <f t="shared" si="23"/>
        <v>0</v>
      </c>
      <c r="AD24" s="31" t="str">
        <f t="shared" si="24"/>
        <v>2</v>
      </c>
      <c r="AE24" s="31" t="str">
        <f t="shared" si="25"/>
        <v>1</v>
      </c>
      <c r="AF24" s="31" t="str">
        <f t="shared" si="26"/>
        <v>1</v>
      </c>
      <c r="AG24" s="31">
        <f t="shared" si="27"/>
        <v>4</v>
      </c>
      <c r="AI24" s="31" t="s">
        <v>84</v>
      </c>
      <c r="AJ24" s="31" t="str">
        <f t="shared" si="13"/>
        <v xml:space="preserve"> </v>
      </c>
    </row>
    <row r="25" spans="2:36" s="31" customFormat="1" ht="16.5" customHeight="1" thickBot="1" x14ac:dyDescent="0.25">
      <c r="B25" s="111" t="s">
        <v>31</v>
      </c>
      <c r="C25" s="230"/>
      <c r="D25" s="113"/>
      <c r="E25" s="89"/>
      <c r="F25" s="90"/>
      <c r="G25" s="90"/>
      <c r="H25" s="90"/>
      <c r="I25" s="90"/>
      <c r="J25" s="90"/>
      <c r="K25" s="90"/>
      <c r="L25" s="96">
        <f>SUM(L18:L24)</f>
        <v>38.5</v>
      </c>
      <c r="M25" s="16" t="str">
        <f>IF(L25&gt;60,"§9 AZG! ","-")</f>
        <v>-</v>
      </c>
      <c r="N25" s="97"/>
      <c r="O25" s="158">
        <f>SUM(O18:O24)</f>
        <v>38.5</v>
      </c>
      <c r="P25" s="159">
        <f>L25-O25</f>
        <v>0</v>
      </c>
      <c r="Q25" s="160"/>
      <c r="R25" s="161">
        <f t="shared" ref="R25:Y25" si="31">SUM(R18:R24)</f>
        <v>0</v>
      </c>
      <c r="S25" s="161">
        <f t="shared" si="31"/>
        <v>0</v>
      </c>
      <c r="T25" s="161">
        <f t="shared" si="31"/>
        <v>0</v>
      </c>
      <c r="U25" s="161">
        <f t="shared" si="31"/>
        <v>0</v>
      </c>
      <c r="V25" s="161">
        <f t="shared" si="31"/>
        <v>0</v>
      </c>
      <c r="W25" s="161">
        <f t="shared" si="31"/>
        <v>0</v>
      </c>
      <c r="X25" s="161">
        <f t="shared" si="31"/>
        <v>0</v>
      </c>
      <c r="Y25" s="161">
        <f t="shared" si="31"/>
        <v>0</v>
      </c>
      <c r="Z25" s="162">
        <f>SUM(T25:Y25)</f>
        <v>0</v>
      </c>
      <c r="AA25" s="99"/>
      <c r="AJ25" s="104" t="s">
        <v>84</v>
      </c>
    </row>
    <row r="26" spans="2:36" ht="16.5" customHeight="1" x14ac:dyDescent="0.2">
      <c r="B26" s="37" t="s">
        <v>1</v>
      </c>
      <c r="C26" s="239">
        <f>C24+1</f>
        <v>46370</v>
      </c>
      <c r="D26" s="27"/>
      <c r="E26" s="44">
        <f>Voreingabe!$C$8</f>
        <v>9</v>
      </c>
      <c r="F26" s="44">
        <f>Voreingabe!$E$8</f>
        <v>12</v>
      </c>
      <c r="G26" s="44">
        <f>Voreingabe!$F$8</f>
        <v>12.5</v>
      </c>
      <c r="H26" s="44">
        <f>Voreingabe!$G$8</f>
        <v>0</v>
      </c>
      <c r="I26" s="44">
        <f>Voreingabe!$H$8</f>
        <v>0</v>
      </c>
      <c r="J26" s="44">
        <f>Voreingabe!$D$8</f>
        <v>18</v>
      </c>
      <c r="K26" s="115">
        <f t="shared" ref="K26:K32" si="32">(G26-F26)+(I26-H26)</f>
        <v>0.5</v>
      </c>
      <c r="L26" s="16">
        <f t="shared" si="18"/>
        <v>8.5</v>
      </c>
      <c r="M26" s="16" t="str">
        <f t="shared" ref="M26:M32" si="33">IF(L26&gt;12,"§9 AZG! ","-")</f>
        <v>-</v>
      </c>
      <c r="N26" s="16" t="str">
        <f t="shared" ref="N26:N44" si="34">IF(L26&gt;6,IF(K26&lt;0.5,"Pause!","-"),"-")</f>
        <v>-</v>
      </c>
      <c r="O26" s="157">
        <f>Voreingabe!$I$8</f>
        <v>8.5</v>
      </c>
      <c r="P26" s="151">
        <f>L26-O26</f>
        <v>0</v>
      </c>
      <c r="Q26" s="151" t="str">
        <f t="shared" ref="Q26:Q32" si="35">IF(AND((J26-19)&gt;2.99,(J26-E26)&gt;3,J26&gt;19),"JA","-")</f>
        <v>-</v>
      </c>
      <c r="R26" s="153"/>
      <c r="S26" s="180"/>
      <c r="T26" s="154"/>
      <c r="U26" s="154"/>
      <c r="V26" s="154"/>
      <c r="W26" s="154"/>
      <c r="X26" s="155"/>
      <c r="Y26" s="155"/>
      <c r="Z26" s="156" t="str">
        <f>IF(AB26=0,"Okay","Fehler")</f>
        <v>Okay</v>
      </c>
      <c r="AA26" s="14"/>
      <c r="AB26" s="31">
        <f t="shared" ref="AB26:AB32" si="36">P26-T26-V26-W26-X26-Y26-R26-U26-S26</f>
        <v>0</v>
      </c>
      <c r="AC26" s="32">
        <f t="shared" ref="AC26:AC32" si="37">IF(AND(J26&gt;=0.1,J26&lt;=12),J26+24,IF(J26&gt;=12,J26,0))</f>
        <v>18</v>
      </c>
      <c r="AD26" s="31" t="str">
        <f t="shared" ref="AD26:AD32" si="38">IF(E26&gt;6.99,"1","2")</f>
        <v>1</v>
      </c>
      <c r="AE26" s="31" t="str">
        <f t="shared" ref="AE26:AE32" si="39">IF(AC26&lt;18.99,"1","2")</f>
        <v>1</v>
      </c>
      <c r="AF26" s="31" t="str">
        <f t="shared" ref="AF26:AF32" si="40">IF(AC26&gt;22,"2","1")</f>
        <v>1</v>
      </c>
      <c r="AG26" s="31">
        <f t="shared" ref="AG26:AG32" si="41">AD26+AE26+AF26</f>
        <v>3</v>
      </c>
      <c r="AI26" s="31" t="str">
        <f t="shared" ref="AI26:AI31" si="42">IF(D26="U",1," ")</f>
        <v xml:space="preserve"> </v>
      </c>
      <c r="AJ26" s="31">
        <f t="shared" si="13"/>
        <v>1</v>
      </c>
    </row>
    <row r="27" spans="2:36" ht="16.5" customHeight="1" x14ac:dyDescent="0.2">
      <c r="B27" s="35" t="s">
        <v>4</v>
      </c>
      <c r="C27" s="229">
        <f t="shared" ref="C27:C32" si="43">C26+1</f>
        <v>46371</v>
      </c>
      <c r="D27" s="17"/>
      <c r="E27" s="44">
        <f>Voreingabe!$C$9</f>
        <v>9</v>
      </c>
      <c r="F27" s="44">
        <f>Voreingabe!$E$9</f>
        <v>12</v>
      </c>
      <c r="G27" s="44">
        <f>Voreingabe!$F$9</f>
        <v>12.5</v>
      </c>
      <c r="H27" s="44">
        <f>Voreingabe!$G$9</f>
        <v>0</v>
      </c>
      <c r="I27" s="44">
        <f>Voreingabe!$H$9</f>
        <v>0</v>
      </c>
      <c r="J27" s="44">
        <f>Voreingabe!$D$9</f>
        <v>18</v>
      </c>
      <c r="K27" s="115">
        <f t="shared" si="32"/>
        <v>0.5</v>
      </c>
      <c r="L27" s="16">
        <f t="shared" si="18"/>
        <v>8.5</v>
      </c>
      <c r="M27" s="16" t="str">
        <f t="shared" si="33"/>
        <v>-</v>
      </c>
      <c r="N27" s="16" t="str">
        <f t="shared" si="34"/>
        <v>-</v>
      </c>
      <c r="O27" s="157">
        <f>Voreingabe!$I$9</f>
        <v>8.5</v>
      </c>
      <c r="P27" s="151">
        <f t="shared" ref="P27:P32" si="44">L27-O27</f>
        <v>0</v>
      </c>
      <c r="Q27" s="151" t="str">
        <f t="shared" si="35"/>
        <v>-</v>
      </c>
      <c r="R27" s="153"/>
      <c r="S27" s="180"/>
      <c r="T27" s="154"/>
      <c r="U27" s="154"/>
      <c r="V27" s="154"/>
      <c r="W27" s="154"/>
      <c r="X27" s="155"/>
      <c r="Y27" s="155"/>
      <c r="Z27" s="156" t="str">
        <f t="shared" si="11"/>
        <v>Okay</v>
      </c>
      <c r="AA27" s="14"/>
      <c r="AB27" s="31">
        <f t="shared" si="36"/>
        <v>0</v>
      </c>
      <c r="AC27" s="32">
        <f t="shared" si="37"/>
        <v>18</v>
      </c>
      <c r="AD27" s="31" t="str">
        <f t="shared" si="38"/>
        <v>1</v>
      </c>
      <c r="AE27" s="31" t="str">
        <f t="shared" si="39"/>
        <v>1</v>
      </c>
      <c r="AF27" s="31" t="str">
        <f t="shared" si="40"/>
        <v>1</v>
      </c>
      <c r="AG27" s="31">
        <f t="shared" si="41"/>
        <v>3</v>
      </c>
      <c r="AI27" s="31" t="str">
        <f t="shared" si="42"/>
        <v xml:space="preserve"> </v>
      </c>
      <c r="AJ27" s="31">
        <f t="shared" si="13"/>
        <v>1</v>
      </c>
    </row>
    <row r="28" spans="2:36" ht="16.5" customHeight="1" x14ac:dyDescent="0.2">
      <c r="B28" s="35" t="s">
        <v>2</v>
      </c>
      <c r="C28" s="229">
        <f t="shared" si="43"/>
        <v>46372</v>
      </c>
      <c r="D28" s="17"/>
      <c r="E28" s="44">
        <f>Voreingabe!$C$10</f>
        <v>9</v>
      </c>
      <c r="F28" s="44">
        <f>Voreingabe!$E$10</f>
        <v>12</v>
      </c>
      <c r="G28" s="44">
        <f>Voreingabe!$F$10</f>
        <v>12.5</v>
      </c>
      <c r="H28" s="44">
        <f>Voreingabe!$G$10</f>
        <v>0</v>
      </c>
      <c r="I28" s="44">
        <f>Voreingabe!$H$10</f>
        <v>0</v>
      </c>
      <c r="J28" s="44">
        <f>Voreingabe!$D$10</f>
        <v>17</v>
      </c>
      <c r="K28" s="115">
        <f t="shared" si="32"/>
        <v>0.5</v>
      </c>
      <c r="L28" s="16">
        <f t="shared" si="18"/>
        <v>7.5</v>
      </c>
      <c r="M28" s="16" t="str">
        <f t="shared" si="33"/>
        <v>-</v>
      </c>
      <c r="N28" s="16" t="str">
        <f t="shared" si="34"/>
        <v>-</v>
      </c>
      <c r="O28" s="157">
        <f>Voreingabe!$I$10</f>
        <v>7.5</v>
      </c>
      <c r="P28" s="151">
        <f t="shared" si="44"/>
        <v>0</v>
      </c>
      <c r="Q28" s="151" t="str">
        <f t="shared" si="35"/>
        <v>-</v>
      </c>
      <c r="R28" s="153"/>
      <c r="S28" s="180"/>
      <c r="T28" s="154"/>
      <c r="U28" s="154"/>
      <c r="V28" s="154"/>
      <c r="W28" s="154"/>
      <c r="X28" s="155"/>
      <c r="Y28" s="155"/>
      <c r="Z28" s="156" t="str">
        <f t="shared" si="11"/>
        <v>Okay</v>
      </c>
      <c r="AA28" s="14"/>
      <c r="AB28" s="31">
        <f t="shared" si="36"/>
        <v>0</v>
      </c>
      <c r="AC28" s="32">
        <f t="shared" si="37"/>
        <v>17</v>
      </c>
      <c r="AD28" s="31" t="str">
        <f t="shared" si="38"/>
        <v>1</v>
      </c>
      <c r="AE28" s="31" t="str">
        <f t="shared" si="39"/>
        <v>1</v>
      </c>
      <c r="AF28" s="31" t="str">
        <f t="shared" si="40"/>
        <v>1</v>
      </c>
      <c r="AG28" s="31">
        <f t="shared" si="41"/>
        <v>3</v>
      </c>
      <c r="AI28" s="31" t="str">
        <f t="shared" si="42"/>
        <v xml:space="preserve"> </v>
      </c>
      <c r="AJ28" s="31">
        <f t="shared" si="13"/>
        <v>1</v>
      </c>
    </row>
    <row r="29" spans="2:36" ht="16.5" customHeight="1" x14ac:dyDescent="0.2">
      <c r="B29" s="35" t="s">
        <v>3</v>
      </c>
      <c r="C29" s="229">
        <f t="shared" si="43"/>
        <v>46373</v>
      </c>
      <c r="D29" s="17"/>
      <c r="E29" s="44">
        <f>Voreingabe!$C$11</f>
        <v>9</v>
      </c>
      <c r="F29" s="44">
        <f>Voreingabe!$E$11</f>
        <v>12</v>
      </c>
      <c r="G29" s="44">
        <f>Voreingabe!$F$11</f>
        <v>12.5</v>
      </c>
      <c r="H29" s="44">
        <f>Voreingabe!$G$11</f>
        <v>0</v>
      </c>
      <c r="I29" s="44">
        <f>Voreingabe!$H$11</f>
        <v>0</v>
      </c>
      <c r="J29" s="44">
        <f>Voreingabe!$D$11</f>
        <v>17</v>
      </c>
      <c r="K29" s="115">
        <f t="shared" si="32"/>
        <v>0.5</v>
      </c>
      <c r="L29" s="16">
        <f t="shared" si="18"/>
        <v>7.5</v>
      </c>
      <c r="M29" s="16" t="str">
        <f t="shared" si="33"/>
        <v>-</v>
      </c>
      <c r="N29" s="16" t="str">
        <f t="shared" si="34"/>
        <v>-</v>
      </c>
      <c r="O29" s="157">
        <f>Voreingabe!$I$11</f>
        <v>7.5</v>
      </c>
      <c r="P29" s="151">
        <f t="shared" si="44"/>
        <v>0</v>
      </c>
      <c r="Q29" s="151" t="str">
        <f t="shared" si="35"/>
        <v>-</v>
      </c>
      <c r="R29" s="153"/>
      <c r="S29" s="180"/>
      <c r="T29" s="154"/>
      <c r="U29" s="154"/>
      <c r="V29" s="154"/>
      <c r="W29" s="154"/>
      <c r="X29" s="155"/>
      <c r="Y29" s="155"/>
      <c r="Z29" s="156" t="str">
        <f t="shared" si="11"/>
        <v>Okay</v>
      </c>
      <c r="AA29" s="14"/>
      <c r="AB29" s="31">
        <f t="shared" si="36"/>
        <v>0</v>
      </c>
      <c r="AC29" s="32">
        <f t="shared" si="37"/>
        <v>17</v>
      </c>
      <c r="AD29" s="31" t="str">
        <f t="shared" si="38"/>
        <v>1</v>
      </c>
      <c r="AE29" s="31" t="str">
        <f t="shared" si="39"/>
        <v>1</v>
      </c>
      <c r="AF29" s="31" t="str">
        <f t="shared" si="40"/>
        <v>1</v>
      </c>
      <c r="AG29" s="31">
        <f t="shared" si="41"/>
        <v>3</v>
      </c>
      <c r="AI29" s="31" t="str">
        <f t="shared" si="42"/>
        <v xml:space="preserve"> </v>
      </c>
      <c r="AJ29" s="31">
        <f t="shared" si="13"/>
        <v>1</v>
      </c>
    </row>
    <row r="30" spans="2:36" ht="16.5" customHeight="1" x14ac:dyDescent="0.2">
      <c r="B30" s="35" t="s">
        <v>5</v>
      </c>
      <c r="C30" s="229">
        <f t="shared" si="43"/>
        <v>46374</v>
      </c>
      <c r="D30" s="17"/>
      <c r="E30" s="44">
        <f>Voreingabe!$C$12</f>
        <v>9</v>
      </c>
      <c r="F30" s="44">
        <f>Voreingabe!$E$12</f>
        <v>12</v>
      </c>
      <c r="G30" s="44">
        <f>Voreingabe!$F$12</f>
        <v>12.5</v>
      </c>
      <c r="H30" s="44">
        <f>Voreingabe!$G$12</f>
        <v>0</v>
      </c>
      <c r="I30" s="44">
        <f>Voreingabe!$H$12</f>
        <v>0</v>
      </c>
      <c r="J30" s="44">
        <f>Voreingabe!$D$12</f>
        <v>16</v>
      </c>
      <c r="K30" s="115">
        <f t="shared" si="32"/>
        <v>0.5</v>
      </c>
      <c r="L30" s="16">
        <f t="shared" si="18"/>
        <v>6.5</v>
      </c>
      <c r="M30" s="16" t="str">
        <f t="shared" si="33"/>
        <v>-</v>
      </c>
      <c r="N30" s="16" t="str">
        <f t="shared" si="34"/>
        <v>-</v>
      </c>
      <c r="O30" s="157">
        <f>Voreingabe!$I$12</f>
        <v>6.5</v>
      </c>
      <c r="P30" s="151">
        <f t="shared" si="44"/>
        <v>0</v>
      </c>
      <c r="Q30" s="151" t="str">
        <f t="shared" si="35"/>
        <v>-</v>
      </c>
      <c r="R30" s="153"/>
      <c r="S30" s="180"/>
      <c r="T30" s="154"/>
      <c r="U30" s="154"/>
      <c r="V30" s="154"/>
      <c r="W30" s="154"/>
      <c r="X30" s="155"/>
      <c r="Y30" s="155"/>
      <c r="Z30" s="156" t="str">
        <f t="shared" si="11"/>
        <v>Okay</v>
      </c>
      <c r="AA30" s="14"/>
      <c r="AB30" s="31">
        <f t="shared" si="36"/>
        <v>0</v>
      </c>
      <c r="AC30" s="32">
        <f t="shared" si="37"/>
        <v>16</v>
      </c>
      <c r="AD30" s="31" t="str">
        <f t="shared" si="38"/>
        <v>1</v>
      </c>
      <c r="AE30" s="31" t="str">
        <f t="shared" si="39"/>
        <v>1</v>
      </c>
      <c r="AF30" s="31" t="str">
        <f t="shared" si="40"/>
        <v>1</v>
      </c>
      <c r="AG30" s="31">
        <f t="shared" si="41"/>
        <v>3</v>
      </c>
      <c r="AI30" s="31" t="str">
        <f t="shared" si="42"/>
        <v xml:space="preserve"> </v>
      </c>
      <c r="AJ30" s="31">
        <f t="shared" si="13"/>
        <v>1</v>
      </c>
    </row>
    <row r="31" spans="2:36" ht="16.5" customHeight="1" x14ac:dyDescent="0.2">
      <c r="B31" s="36" t="s">
        <v>6</v>
      </c>
      <c r="C31" s="229">
        <f t="shared" si="43"/>
        <v>46375</v>
      </c>
      <c r="D31" s="17"/>
      <c r="E31" s="44">
        <f>Voreingabe!$C$13</f>
        <v>0</v>
      </c>
      <c r="F31" s="44">
        <f>Voreingabe!$E$13</f>
        <v>0</v>
      </c>
      <c r="G31" s="44">
        <f>Voreingabe!$F$13</f>
        <v>0</v>
      </c>
      <c r="H31" s="44">
        <f>Voreingabe!$G$13</f>
        <v>0</v>
      </c>
      <c r="I31" s="44">
        <f>Voreingabe!$H$13</f>
        <v>0</v>
      </c>
      <c r="J31" s="44">
        <f>Voreingabe!$D$13</f>
        <v>0</v>
      </c>
      <c r="K31" s="115">
        <f t="shared" si="32"/>
        <v>0</v>
      </c>
      <c r="L31" s="16">
        <f t="shared" si="18"/>
        <v>0</v>
      </c>
      <c r="M31" s="16" t="str">
        <f t="shared" si="33"/>
        <v>-</v>
      </c>
      <c r="N31" s="16" t="str">
        <f t="shared" si="34"/>
        <v>-</v>
      </c>
      <c r="O31" s="157">
        <f>Voreingabe!$I$13</f>
        <v>0</v>
      </c>
      <c r="P31" s="151">
        <f t="shared" si="44"/>
        <v>0</v>
      </c>
      <c r="Q31" s="151" t="str">
        <f t="shared" si="35"/>
        <v>-</v>
      </c>
      <c r="R31" s="153"/>
      <c r="S31" s="180"/>
      <c r="T31" s="154"/>
      <c r="U31" s="154"/>
      <c r="V31" s="154"/>
      <c r="W31" s="154"/>
      <c r="X31" s="155"/>
      <c r="Y31" s="155"/>
      <c r="Z31" s="156" t="str">
        <f t="shared" si="11"/>
        <v>Okay</v>
      </c>
      <c r="AA31" s="14"/>
      <c r="AB31" s="31">
        <f t="shared" si="36"/>
        <v>0</v>
      </c>
      <c r="AC31" s="32">
        <f t="shared" si="37"/>
        <v>0</v>
      </c>
      <c r="AD31" s="31" t="str">
        <f t="shared" si="38"/>
        <v>2</v>
      </c>
      <c r="AE31" s="31" t="str">
        <f t="shared" si="39"/>
        <v>1</v>
      </c>
      <c r="AF31" s="31" t="str">
        <f t="shared" si="40"/>
        <v>1</v>
      </c>
      <c r="AG31" s="31">
        <f t="shared" si="41"/>
        <v>4</v>
      </c>
      <c r="AI31" s="31" t="str">
        <f t="shared" si="42"/>
        <v xml:space="preserve"> </v>
      </c>
      <c r="AJ31" s="31" t="str">
        <f t="shared" si="13"/>
        <v xml:space="preserve"> </v>
      </c>
    </row>
    <row r="32" spans="2:36" ht="16.5" customHeight="1" thickBot="1" x14ac:dyDescent="0.25">
      <c r="B32" s="29" t="s">
        <v>7</v>
      </c>
      <c r="C32" s="231">
        <f t="shared" si="43"/>
        <v>46376</v>
      </c>
      <c r="D32" s="20"/>
      <c r="E32" s="44">
        <f>Voreingabe!$C$14</f>
        <v>0</v>
      </c>
      <c r="F32" s="44">
        <f>Voreingabe!$E$14</f>
        <v>0</v>
      </c>
      <c r="G32" s="44">
        <f>Voreingabe!$F$14</f>
        <v>0</v>
      </c>
      <c r="H32" s="44">
        <f>Voreingabe!$G$14</f>
        <v>0</v>
      </c>
      <c r="I32" s="44">
        <f>Voreingabe!$H$14</f>
        <v>0</v>
      </c>
      <c r="J32" s="44">
        <f>Voreingabe!$D$14</f>
        <v>0</v>
      </c>
      <c r="K32" s="115">
        <f t="shared" si="32"/>
        <v>0</v>
      </c>
      <c r="L32" s="16">
        <f t="shared" si="18"/>
        <v>0</v>
      </c>
      <c r="M32" s="16" t="str">
        <f t="shared" si="33"/>
        <v>-</v>
      </c>
      <c r="N32" s="16" t="str">
        <f t="shared" si="34"/>
        <v>-</v>
      </c>
      <c r="O32" s="157">
        <f>Voreingabe!$I$14</f>
        <v>0</v>
      </c>
      <c r="P32" s="151">
        <f t="shared" si="44"/>
        <v>0</v>
      </c>
      <c r="Q32" s="151" t="str">
        <f t="shared" si="35"/>
        <v>-</v>
      </c>
      <c r="R32" s="153"/>
      <c r="S32" s="180"/>
      <c r="T32" s="154"/>
      <c r="U32" s="154"/>
      <c r="V32" s="154"/>
      <c r="W32" s="154"/>
      <c r="X32" s="155"/>
      <c r="Y32" s="155"/>
      <c r="Z32" s="156" t="str">
        <f t="shared" si="11"/>
        <v>Okay</v>
      </c>
      <c r="AA32" s="14"/>
      <c r="AB32" s="31">
        <f t="shared" si="36"/>
        <v>0</v>
      </c>
      <c r="AC32" s="32">
        <f t="shared" si="37"/>
        <v>0</v>
      </c>
      <c r="AD32" s="31" t="str">
        <f t="shared" si="38"/>
        <v>2</v>
      </c>
      <c r="AE32" s="31" t="str">
        <f t="shared" si="39"/>
        <v>1</v>
      </c>
      <c r="AF32" s="31" t="str">
        <f t="shared" si="40"/>
        <v>1</v>
      </c>
      <c r="AG32" s="31">
        <f t="shared" si="41"/>
        <v>4</v>
      </c>
      <c r="AI32" s="31" t="s">
        <v>84</v>
      </c>
      <c r="AJ32" s="31" t="str">
        <f t="shared" si="13"/>
        <v xml:space="preserve"> </v>
      </c>
    </row>
    <row r="33" spans="2:36" s="31" customFormat="1" ht="16.5" customHeight="1" thickBot="1" x14ac:dyDescent="0.25">
      <c r="B33" s="111" t="s">
        <v>32</v>
      </c>
      <c r="C33" s="230"/>
      <c r="D33" s="113"/>
      <c r="E33" s="89"/>
      <c r="F33" s="90"/>
      <c r="G33" s="90"/>
      <c r="H33" s="90"/>
      <c r="I33" s="90"/>
      <c r="J33" s="90"/>
      <c r="K33" s="90"/>
      <c r="L33" s="100">
        <f>SUM(L26:L32)</f>
        <v>38.5</v>
      </c>
      <c r="M33" s="16" t="str">
        <f>IF(L33&gt;60,"§9 AZG! ","-")</f>
        <v>-</v>
      </c>
      <c r="N33" s="97"/>
      <c r="O33" s="158">
        <f>SUM(O26:O32)</f>
        <v>38.5</v>
      </c>
      <c r="P33" s="159">
        <f>L33-O33</f>
        <v>0</v>
      </c>
      <c r="Q33" s="160"/>
      <c r="R33" s="161">
        <f t="shared" ref="R33:Y33" si="45">SUM(R26:R32)</f>
        <v>0</v>
      </c>
      <c r="S33" s="161">
        <f t="shared" si="45"/>
        <v>0</v>
      </c>
      <c r="T33" s="161">
        <f t="shared" si="45"/>
        <v>0</v>
      </c>
      <c r="U33" s="161">
        <f t="shared" si="45"/>
        <v>0</v>
      </c>
      <c r="V33" s="161">
        <f t="shared" si="45"/>
        <v>0</v>
      </c>
      <c r="W33" s="161">
        <f t="shared" si="45"/>
        <v>0</v>
      </c>
      <c r="X33" s="161">
        <f t="shared" si="45"/>
        <v>0</v>
      </c>
      <c r="Y33" s="161">
        <f t="shared" si="45"/>
        <v>0</v>
      </c>
      <c r="Z33" s="162">
        <f>SUM(T33:Y33)</f>
        <v>0</v>
      </c>
      <c r="AA33" s="99"/>
      <c r="AJ33" s="104" t="s">
        <v>84</v>
      </c>
    </row>
    <row r="34" spans="2:36" ht="16.5" customHeight="1" x14ac:dyDescent="0.2">
      <c r="B34" s="37" t="s">
        <v>1</v>
      </c>
      <c r="C34" s="229">
        <f>C32+1</f>
        <v>46377</v>
      </c>
      <c r="D34" s="27"/>
      <c r="E34" s="44">
        <f>Voreingabe!$C$8</f>
        <v>9</v>
      </c>
      <c r="F34" s="44">
        <f>Voreingabe!$E$8</f>
        <v>12</v>
      </c>
      <c r="G34" s="44">
        <f>Voreingabe!$F$8</f>
        <v>12.5</v>
      </c>
      <c r="H34" s="44">
        <f>Voreingabe!$G$8</f>
        <v>0</v>
      </c>
      <c r="I34" s="44">
        <f>Voreingabe!$H$8</f>
        <v>0</v>
      </c>
      <c r="J34" s="44">
        <f>Voreingabe!$D$8</f>
        <v>18</v>
      </c>
      <c r="K34" s="115">
        <f t="shared" ref="K34:K40" si="46">(G34-F34)+(I34-H34)</f>
        <v>0.5</v>
      </c>
      <c r="L34" s="16">
        <f t="shared" si="18"/>
        <v>8.5</v>
      </c>
      <c r="M34" s="16" t="str">
        <f t="shared" ref="M34:M40" si="47">IF(L34&gt;12,"§9 AZG! ","-")</f>
        <v>-</v>
      </c>
      <c r="N34" s="16" t="str">
        <f t="shared" si="34"/>
        <v>-</v>
      </c>
      <c r="O34" s="157">
        <f>Voreingabe!$I$8</f>
        <v>8.5</v>
      </c>
      <c r="P34" s="151">
        <f>L34-O34</f>
        <v>0</v>
      </c>
      <c r="Q34" s="151" t="str">
        <f t="shared" ref="Q34:Q40" si="48">IF(AND((J34-19)&gt;2.99,(J34-E34)&gt;3,J34&gt;19),"JA","-")</f>
        <v>-</v>
      </c>
      <c r="R34" s="153"/>
      <c r="S34" s="180"/>
      <c r="T34" s="154"/>
      <c r="U34" s="154"/>
      <c r="V34" s="154"/>
      <c r="W34" s="154"/>
      <c r="X34" s="155"/>
      <c r="Y34" s="155"/>
      <c r="Z34" s="156" t="str">
        <f>IF(AB34=0,"Okay","Fehler")</f>
        <v>Okay</v>
      </c>
      <c r="AA34" s="14"/>
      <c r="AB34" s="31">
        <f t="shared" ref="AB34:AB40" si="49">P34-T34-V34-W34-X34-Y34-R34-U34-S34</f>
        <v>0</v>
      </c>
      <c r="AC34" s="32">
        <f t="shared" ref="AC34:AC40" si="50">IF(AND(J34&gt;=0.1,J34&lt;=12),J34+24,IF(J34&gt;=12,J34,0))</f>
        <v>18</v>
      </c>
      <c r="AD34" s="31" t="str">
        <f t="shared" ref="AD34:AD40" si="51">IF(E34&gt;6.99,"1","2")</f>
        <v>1</v>
      </c>
      <c r="AE34" s="31" t="str">
        <f t="shared" ref="AE34:AE40" si="52">IF(AC34&lt;18.99,"1","2")</f>
        <v>1</v>
      </c>
      <c r="AF34" s="31" t="str">
        <f t="shared" ref="AF34:AF40" si="53">IF(AC34&gt;22,"2","1")</f>
        <v>1</v>
      </c>
      <c r="AG34" s="31">
        <f t="shared" ref="AG34:AG40" si="54">AD34+AE34+AF34</f>
        <v>3</v>
      </c>
      <c r="AI34" s="31" t="str">
        <f t="shared" ref="AI34:AI39" si="55">IF(D34="U",1," ")</f>
        <v xml:space="preserve"> </v>
      </c>
      <c r="AJ34" s="31">
        <f t="shared" si="13"/>
        <v>1</v>
      </c>
    </row>
    <row r="35" spans="2:36" ht="16.5" customHeight="1" x14ac:dyDescent="0.2">
      <c r="B35" s="35" t="s">
        <v>4</v>
      </c>
      <c r="C35" s="229">
        <f t="shared" ref="C35:C39" si="56">C34+1</f>
        <v>46378</v>
      </c>
      <c r="D35" s="17"/>
      <c r="E35" s="44">
        <f>Voreingabe!$C$9</f>
        <v>9</v>
      </c>
      <c r="F35" s="44">
        <f>Voreingabe!$E$9</f>
        <v>12</v>
      </c>
      <c r="G35" s="44">
        <f>Voreingabe!$F$9</f>
        <v>12.5</v>
      </c>
      <c r="H35" s="44">
        <f>Voreingabe!$G$9</f>
        <v>0</v>
      </c>
      <c r="I35" s="44">
        <f>Voreingabe!$H$9</f>
        <v>0</v>
      </c>
      <c r="J35" s="44">
        <f>Voreingabe!$D$9</f>
        <v>18</v>
      </c>
      <c r="K35" s="115">
        <f t="shared" si="46"/>
        <v>0.5</v>
      </c>
      <c r="L35" s="16">
        <f t="shared" si="18"/>
        <v>8.5</v>
      </c>
      <c r="M35" s="16" t="str">
        <f t="shared" si="47"/>
        <v>-</v>
      </c>
      <c r="N35" s="16" t="str">
        <f t="shared" si="34"/>
        <v>-</v>
      </c>
      <c r="O35" s="157">
        <f>Voreingabe!$I$9</f>
        <v>8.5</v>
      </c>
      <c r="P35" s="151">
        <f t="shared" ref="P35:P40" si="57">L35-O35</f>
        <v>0</v>
      </c>
      <c r="Q35" s="151" t="str">
        <f t="shared" si="48"/>
        <v>-</v>
      </c>
      <c r="R35" s="153"/>
      <c r="S35" s="180"/>
      <c r="T35" s="154"/>
      <c r="U35" s="154"/>
      <c r="V35" s="154"/>
      <c r="W35" s="154"/>
      <c r="X35" s="155"/>
      <c r="Y35" s="155"/>
      <c r="Z35" s="156" t="str">
        <f t="shared" si="11"/>
        <v>Okay</v>
      </c>
      <c r="AA35" s="14"/>
      <c r="AB35" s="31">
        <f t="shared" si="49"/>
        <v>0</v>
      </c>
      <c r="AC35" s="32">
        <f t="shared" si="50"/>
        <v>18</v>
      </c>
      <c r="AD35" s="31" t="str">
        <f t="shared" si="51"/>
        <v>1</v>
      </c>
      <c r="AE35" s="31" t="str">
        <f t="shared" si="52"/>
        <v>1</v>
      </c>
      <c r="AF35" s="31" t="str">
        <f t="shared" si="53"/>
        <v>1</v>
      </c>
      <c r="AG35" s="31">
        <f t="shared" si="54"/>
        <v>3</v>
      </c>
      <c r="AI35" s="31" t="str">
        <f t="shared" si="55"/>
        <v xml:space="preserve"> </v>
      </c>
      <c r="AJ35" s="31">
        <f t="shared" si="13"/>
        <v>1</v>
      </c>
    </row>
    <row r="36" spans="2:36" ht="16.5" customHeight="1" x14ac:dyDescent="0.2">
      <c r="B36" s="35" t="s">
        <v>2</v>
      </c>
      <c r="C36" s="229">
        <f t="shared" si="56"/>
        <v>46379</v>
      </c>
      <c r="D36" s="17"/>
      <c r="E36" s="44">
        <f>Voreingabe!$C$10</f>
        <v>9</v>
      </c>
      <c r="F36" s="44">
        <f>Voreingabe!$E$10</f>
        <v>12</v>
      </c>
      <c r="G36" s="44">
        <f>Voreingabe!$F$10</f>
        <v>12.5</v>
      </c>
      <c r="H36" s="44">
        <f>Voreingabe!$G$10</f>
        <v>0</v>
      </c>
      <c r="I36" s="44">
        <f>Voreingabe!$H$10</f>
        <v>0</v>
      </c>
      <c r="J36" s="44">
        <f>Voreingabe!$D$10</f>
        <v>17</v>
      </c>
      <c r="K36" s="115">
        <f t="shared" si="46"/>
        <v>0.5</v>
      </c>
      <c r="L36" s="16">
        <f t="shared" si="18"/>
        <v>7.5</v>
      </c>
      <c r="M36" s="16" t="str">
        <f t="shared" si="47"/>
        <v>-</v>
      </c>
      <c r="N36" s="16" t="str">
        <f t="shared" si="34"/>
        <v>-</v>
      </c>
      <c r="O36" s="157">
        <f>Voreingabe!$I$10</f>
        <v>7.5</v>
      </c>
      <c r="P36" s="151">
        <f t="shared" si="57"/>
        <v>0</v>
      </c>
      <c r="Q36" s="151" t="str">
        <f t="shared" si="48"/>
        <v>-</v>
      </c>
      <c r="R36" s="153"/>
      <c r="S36" s="180"/>
      <c r="T36" s="154"/>
      <c r="U36" s="154"/>
      <c r="V36" s="154"/>
      <c r="W36" s="154"/>
      <c r="X36" s="155"/>
      <c r="Y36" s="155"/>
      <c r="Z36" s="156" t="str">
        <f t="shared" si="11"/>
        <v>Okay</v>
      </c>
      <c r="AA36" s="14"/>
      <c r="AB36" s="31">
        <f t="shared" si="49"/>
        <v>0</v>
      </c>
      <c r="AC36" s="32">
        <f t="shared" si="50"/>
        <v>17</v>
      </c>
      <c r="AD36" s="31" t="str">
        <f t="shared" si="51"/>
        <v>1</v>
      </c>
      <c r="AE36" s="31" t="str">
        <f t="shared" si="52"/>
        <v>1</v>
      </c>
      <c r="AF36" s="31" t="str">
        <f t="shared" si="53"/>
        <v>1</v>
      </c>
      <c r="AG36" s="31">
        <f t="shared" si="54"/>
        <v>3</v>
      </c>
      <c r="AI36" s="31" t="str">
        <f t="shared" si="55"/>
        <v xml:space="preserve"> </v>
      </c>
      <c r="AJ36" s="31">
        <f t="shared" si="13"/>
        <v>1</v>
      </c>
    </row>
    <row r="37" spans="2:36" ht="16.5" customHeight="1" x14ac:dyDescent="0.2">
      <c r="B37" s="35" t="s">
        <v>3</v>
      </c>
      <c r="C37" s="229">
        <f t="shared" si="56"/>
        <v>46380</v>
      </c>
      <c r="D37" s="17"/>
      <c r="E37" s="44">
        <f>Voreingabe!$C$11</f>
        <v>9</v>
      </c>
      <c r="F37" s="44">
        <f>Voreingabe!$E$11</f>
        <v>12</v>
      </c>
      <c r="G37" s="44">
        <f>Voreingabe!$F$11</f>
        <v>12.5</v>
      </c>
      <c r="H37" s="44">
        <f>Voreingabe!$G$11</f>
        <v>0</v>
      </c>
      <c r="I37" s="44">
        <f>Voreingabe!$H$11</f>
        <v>0</v>
      </c>
      <c r="J37" s="44">
        <f>Voreingabe!$D$11</f>
        <v>17</v>
      </c>
      <c r="K37" s="115">
        <f t="shared" si="46"/>
        <v>0.5</v>
      </c>
      <c r="L37" s="16">
        <f t="shared" si="18"/>
        <v>7.5</v>
      </c>
      <c r="M37" s="16" t="str">
        <f t="shared" si="47"/>
        <v>-</v>
      </c>
      <c r="N37" s="16" t="str">
        <f t="shared" si="34"/>
        <v>-</v>
      </c>
      <c r="O37" s="157">
        <f>Voreingabe!$I$11</f>
        <v>7.5</v>
      </c>
      <c r="P37" s="151">
        <f t="shared" si="57"/>
        <v>0</v>
      </c>
      <c r="Q37" s="151" t="str">
        <f t="shared" si="48"/>
        <v>-</v>
      </c>
      <c r="R37" s="153"/>
      <c r="S37" s="180"/>
      <c r="T37" s="154"/>
      <c r="U37" s="154"/>
      <c r="V37" s="154"/>
      <c r="W37" s="154"/>
      <c r="X37" s="155"/>
      <c r="Y37" s="155"/>
      <c r="Z37" s="156" t="str">
        <f t="shared" si="11"/>
        <v>Okay</v>
      </c>
      <c r="AA37" s="14"/>
      <c r="AB37" s="31">
        <f t="shared" si="49"/>
        <v>0</v>
      </c>
      <c r="AC37" s="32">
        <f t="shared" si="50"/>
        <v>17</v>
      </c>
      <c r="AD37" s="31" t="str">
        <f t="shared" si="51"/>
        <v>1</v>
      </c>
      <c r="AE37" s="31" t="str">
        <f t="shared" si="52"/>
        <v>1</v>
      </c>
      <c r="AF37" s="31" t="str">
        <f t="shared" si="53"/>
        <v>1</v>
      </c>
      <c r="AG37" s="31">
        <f t="shared" si="54"/>
        <v>3</v>
      </c>
      <c r="AI37" s="31" t="str">
        <f t="shared" si="55"/>
        <v xml:space="preserve"> </v>
      </c>
      <c r="AJ37" s="31">
        <f t="shared" si="13"/>
        <v>1</v>
      </c>
    </row>
    <row r="38" spans="2:36" ht="16.5" customHeight="1" x14ac:dyDescent="0.2">
      <c r="B38" s="35" t="s">
        <v>5</v>
      </c>
      <c r="C38" s="240">
        <f t="shared" si="56"/>
        <v>46381</v>
      </c>
      <c r="D38" s="207" t="s">
        <v>42</v>
      </c>
      <c r="E38" s="44">
        <f>Voreingabe!$C$12</f>
        <v>9</v>
      </c>
      <c r="F38" s="44">
        <f>Voreingabe!$E$12</f>
        <v>12</v>
      </c>
      <c r="G38" s="44">
        <f>Voreingabe!$F$12</f>
        <v>12.5</v>
      </c>
      <c r="H38" s="44">
        <f>Voreingabe!$G$12</f>
        <v>0</v>
      </c>
      <c r="I38" s="44">
        <f>Voreingabe!$H$12</f>
        <v>0</v>
      </c>
      <c r="J38" s="44">
        <f>Voreingabe!$D$12</f>
        <v>16</v>
      </c>
      <c r="K38" s="115">
        <f t="shared" si="46"/>
        <v>0.5</v>
      </c>
      <c r="L38" s="16">
        <f t="shared" si="18"/>
        <v>6.5</v>
      </c>
      <c r="M38" s="16" t="str">
        <f t="shared" si="47"/>
        <v>-</v>
      </c>
      <c r="N38" s="16" t="str">
        <f t="shared" si="34"/>
        <v>-</v>
      </c>
      <c r="O38" s="157">
        <f>Voreingabe!$I$12</f>
        <v>6.5</v>
      </c>
      <c r="P38" s="151">
        <f t="shared" si="57"/>
        <v>0</v>
      </c>
      <c r="Q38" s="151" t="str">
        <f t="shared" si="48"/>
        <v>-</v>
      </c>
      <c r="R38" s="153"/>
      <c r="S38" s="180"/>
      <c r="T38" s="154"/>
      <c r="U38" s="154"/>
      <c r="V38" s="154"/>
      <c r="W38" s="154"/>
      <c r="X38" s="155"/>
      <c r="Y38" s="155"/>
      <c r="Z38" s="156" t="str">
        <f t="shared" si="11"/>
        <v>Okay</v>
      </c>
      <c r="AA38" s="14"/>
      <c r="AB38" s="31">
        <f t="shared" si="49"/>
        <v>0</v>
      </c>
      <c r="AC38" s="32">
        <f t="shared" si="50"/>
        <v>16</v>
      </c>
      <c r="AD38" s="31" t="str">
        <f t="shared" si="51"/>
        <v>1</v>
      </c>
      <c r="AE38" s="31" t="str">
        <f t="shared" si="52"/>
        <v>1</v>
      </c>
      <c r="AF38" s="31" t="str">
        <f t="shared" si="53"/>
        <v>1</v>
      </c>
      <c r="AG38" s="31">
        <f t="shared" si="54"/>
        <v>3</v>
      </c>
      <c r="AI38" s="31" t="str">
        <f t="shared" si="55"/>
        <v xml:space="preserve"> </v>
      </c>
      <c r="AJ38" s="31">
        <f t="shared" si="13"/>
        <v>1</v>
      </c>
    </row>
    <row r="39" spans="2:36" ht="16.5" customHeight="1" x14ac:dyDescent="0.2">
      <c r="B39" s="36" t="s">
        <v>6</v>
      </c>
      <c r="C39" s="240">
        <f t="shared" si="56"/>
        <v>46382</v>
      </c>
      <c r="D39" s="207" t="s">
        <v>42</v>
      </c>
      <c r="E39" s="44">
        <f>Voreingabe!$C$13</f>
        <v>0</v>
      </c>
      <c r="F39" s="44">
        <f>Voreingabe!$E$13</f>
        <v>0</v>
      </c>
      <c r="G39" s="44">
        <f>Voreingabe!$F$13</f>
        <v>0</v>
      </c>
      <c r="H39" s="44">
        <f>Voreingabe!$G$13</f>
        <v>0</v>
      </c>
      <c r="I39" s="44">
        <f>Voreingabe!$H$13</f>
        <v>0</v>
      </c>
      <c r="J39" s="44">
        <f>Voreingabe!$D$13</f>
        <v>0</v>
      </c>
      <c r="K39" s="115">
        <f t="shared" si="46"/>
        <v>0</v>
      </c>
      <c r="L39" s="16">
        <f t="shared" si="18"/>
        <v>0</v>
      </c>
      <c r="M39" s="16" t="str">
        <f t="shared" si="47"/>
        <v>-</v>
      </c>
      <c r="N39" s="16" t="str">
        <f t="shared" si="34"/>
        <v>-</v>
      </c>
      <c r="O39" s="157">
        <f>Voreingabe!$I$13</f>
        <v>0</v>
      </c>
      <c r="P39" s="151">
        <f t="shared" si="57"/>
        <v>0</v>
      </c>
      <c r="Q39" s="151" t="str">
        <f t="shared" si="48"/>
        <v>-</v>
      </c>
      <c r="R39" s="153"/>
      <c r="S39" s="180"/>
      <c r="T39" s="154"/>
      <c r="U39" s="154"/>
      <c r="V39" s="154"/>
      <c r="W39" s="154"/>
      <c r="X39" s="155"/>
      <c r="Y39" s="155"/>
      <c r="Z39" s="156" t="str">
        <f t="shared" si="11"/>
        <v>Okay</v>
      </c>
      <c r="AA39" s="14"/>
      <c r="AB39" s="31">
        <f t="shared" si="49"/>
        <v>0</v>
      </c>
      <c r="AC39" s="32">
        <f t="shared" si="50"/>
        <v>0</v>
      </c>
      <c r="AD39" s="31" t="str">
        <f t="shared" si="51"/>
        <v>2</v>
      </c>
      <c r="AE39" s="31" t="str">
        <f t="shared" si="52"/>
        <v>1</v>
      </c>
      <c r="AF39" s="31" t="str">
        <f t="shared" si="53"/>
        <v>1</v>
      </c>
      <c r="AG39" s="31">
        <f t="shared" si="54"/>
        <v>4</v>
      </c>
      <c r="AI39" s="31" t="str">
        <f t="shared" si="55"/>
        <v xml:space="preserve"> </v>
      </c>
      <c r="AJ39" s="31" t="str">
        <f t="shared" si="13"/>
        <v xml:space="preserve"> </v>
      </c>
    </row>
    <row r="40" spans="2:36" ht="16.5" customHeight="1" thickBot="1" x14ac:dyDescent="0.25">
      <c r="B40" s="29" t="s">
        <v>7</v>
      </c>
      <c r="C40" s="228">
        <f>C39+1</f>
        <v>46383</v>
      </c>
      <c r="D40" s="52"/>
      <c r="E40" s="44">
        <f>Voreingabe!$C$14</f>
        <v>0</v>
      </c>
      <c r="F40" s="44">
        <f>Voreingabe!$E$14</f>
        <v>0</v>
      </c>
      <c r="G40" s="44">
        <f>Voreingabe!$F$14</f>
        <v>0</v>
      </c>
      <c r="H40" s="44">
        <f>Voreingabe!$G$14</f>
        <v>0</v>
      </c>
      <c r="I40" s="44">
        <f>Voreingabe!$H$14</f>
        <v>0</v>
      </c>
      <c r="J40" s="44">
        <f>Voreingabe!$D$14</f>
        <v>0</v>
      </c>
      <c r="K40" s="115">
        <f t="shared" si="46"/>
        <v>0</v>
      </c>
      <c r="L40" s="16">
        <f t="shared" si="18"/>
        <v>0</v>
      </c>
      <c r="M40" s="16" t="str">
        <f t="shared" si="47"/>
        <v>-</v>
      </c>
      <c r="N40" s="16" t="str">
        <f t="shared" si="34"/>
        <v>-</v>
      </c>
      <c r="O40" s="157">
        <f>Voreingabe!$I$14</f>
        <v>0</v>
      </c>
      <c r="P40" s="151">
        <f t="shared" si="57"/>
        <v>0</v>
      </c>
      <c r="Q40" s="151" t="str">
        <f t="shared" si="48"/>
        <v>-</v>
      </c>
      <c r="R40" s="153"/>
      <c r="S40" s="180"/>
      <c r="T40" s="154"/>
      <c r="U40" s="154"/>
      <c r="V40" s="154"/>
      <c r="W40" s="154"/>
      <c r="X40" s="155"/>
      <c r="Y40" s="155"/>
      <c r="Z40" s="156" t="str">
        <f t="shared" si="11"/>
        <v>Okay</v>
      </c>
      <c r="AA40" s="14"/>
      <c r="AB40" s="31">
        <f t="shared" si="49"/>
        <v>0</v>
      </c>
      <c r="AC40" s="32">
        <f t="shared" si="50"/>
        <v>0</v>
      </c>
      <c r="AD40" s="31" t="str">
        <f t="shared" si="51"/>
        <v>2</v>
      </c>
      <c r="AE40" s="31" t="str">
        <f t="shared" si="52"/>
        <v>1</v>
      </c>
      <c r="AF40" s="31" t="str">
        <f t="shared" si="53"/>
        <v>1</v>
      </c>
      <c r="AG40" s="31">
        <f t="shared" si="54"/>
        <v>4</v>
      </c>
      <c r="AI40" s="31" t="s">
        <v>84</v>
      </c>
      <c r="AJ40" s="31" t="str">
        <f t="shared" si="13"/>
        <v xml:space="preserve"> </v>
      </c>
    </row>
    <row r="41" spans="2:36" s="31" customFormat="1" ht="16.5" customHeight="1" thickBot="1" x14ac:dyDescent="0.25">
      <c r="B41" s="111" t="s">
        <v>34</v>
      </c>
      <c r="C41" s="230"/>
      <c r="D41" s="113"/>
      <c r="E41" s="89"/>
      <c r="F41" s="90"/>
      <c r="G41" s="90"/>
      <c r="H41" s="90"/>
      <c r="I41" s="90"/>
      <c r="J41" s="90"/>
      <c r="K41" s="90"/>
      <c r="L41" s="96">
        <f>SUM(L34:L40)</f>
        <v>38.5</v>
      </c>
      <c r="M41" s="16" t="str">
        <f>IF(L41&gt;60,"§9 AZG! ","-")</f>
        <v>-</v>
      </c>
      <c r="N41" s="97"/>
      <c r="O41" s="158">
        <f>SUM(O34:O40)</f>
        <v>38.5</v>
      </c>
      <c r="P41" s="159">
        <f>L41-O41</f>
        <v>0</v>
      </c>
      <c r="Q41" s="160"/>
      <c r="R41" s="161">
        <f t="shared" ref="R41:Y41" si="58">SUM(R34:R40)</f>
        <v>0</v>
      </c>
      <c r="S41" s="161">
        <f t="shared" si="58"/>
        <v>0</v>
      </c>
      <c r="T41" s="161">
        <f t="shared" si="58"/>
        <v>0</v>
      </c>
      <c r="U41" s="161">
        <f t="shared" si="58"/>
        <v>0</v>
      </c>
      <c r="V41" s="161">
        <f t="shared" si="58"/>
        <v>0</v>
      </c>
      <c r="W41" s="161">
        <f t="shared" si="58"/>
        <v>0</v>
      </c>
      <c r="X41" s="161">
        <f t="shared" si="58"/>
        <v>0</v>
      </c>
      <c r="Y41" s="161">
        <f t="shared" si="58"/>
        <v>0</v>
      </c>
      <c r="Z41" s="162">
        <f>SUM(T41:Y41)</f>
        <v>0</v>
      </c>
      <c r="AA41" s="99"/>
      <c r="AJ41" s="104" t="s">
        <v>84</v>
      </c>
    </row>
    <row r="42" spans="2:36" ht="16.5" customHeight="1" x14ac:dyDescent="0.2">
      <c r="B42" s="37" t="s">
        <v>1</v>
      </c>
      <c r="C42" s="228">
        <f>C40+1</f>
        <v>46384</v>
      </c>
      <c r="D42" s="52"/>
      <c r="E42" s="44">
        <f>Voreingabe!$C$8</f>
        <v>9</v>
      </c>
      <c r="F42" s="44">
        <f>Voreingabe!$E$8</f>
        <v>12</v>
      </c>
      <c r="G42" s="44">
        <f>Voreingabe!$F$8</f>
        <v>12.5</v>
      </c>
      <c r="H42" s="44">
        <f>Voreingabe!$G$8</f>
        <v>0</v>
      </c>
      <c r="I42" s="44">
        <f>Voreingabe!$H$8</f>
        <v>0</v>
      </c>
      <c r="J42" s="44">
        <f>Voreingabe!$D$8</f>
        <v>18</v>
      </c>
      <c r="K42" s="115">
        <f>(G42-F42)+(I42-H42)</f>
        <v>0.5</v>
      </c>
      <c r="L42" s="16">
        <f>+IF((J42-E42-K42)&gt;=0,(J42-E42-K42),(J42-(E42-24)-K42))</f>
        <v>8.5</v>
      </c>
      <c r="M42" s="16" t="str">
        <f t="shared" ref="M42:M45" si="59">IF(L42&gt;12,"§9 AZG! ","-")</f>
        <v>-</v>
      </c>
      <c r="N42" s="16" t="str">
        <f t="shared" si="34"/>
        <v>-</v>
      </c>
      <c r="O42" s="157">
        <f>Voreingabe!$I$8</f>
        <v>8.5</v>
      </c>
      <c r="P42" s="151">
        <f>L42-O42</f>
        <v>0</v>
      </c>
      <c r="Q42" s="151" t="str">
        <f t="shared" ref="Q42:Q45" si="60">IF(AND((J42-19)&gt;2.99,(J42-E42)&gt;3,J42&gt;19),"JA","-")</f>
        <v>-</v>
      </c>
      <c r="R42" s="153"/>
      <c r="S42" s="180"/>
      <c r="T42" s="154"/>
      <c r="U42" s="154"/>
      <c r="V42" s="154"/>
      <c r="W42" s="154"/>
      <c r="X42" s="155"/>
      <c r="Y42" s="155"/>
      <c r="Z42" s="156" t="str">
        <f>IF(AB42=0,"Okay","Fehler")</f>
        <v>Okay</v>
      </c>
      <c r="AA42" s="14"/>
      <c r="AB42" s="31">
        <f t="shared" ref="AB42:AB48" si="61">P42-T42-V42-W42-X42-Y42-R42-U42-S42</f>
        <v>0</v>
      </c>
      <c r="AC42" s="32">
        <f t="shared" ref="AC42:AC48" si="62">IF(AND(J42&gt;=0.1,J42&lt;=12),J42+24,IF(J42&gt;=12,J42,0))</f>
        <v>18</v>
      </c>
      <c r="AD42" s="31" t="str">
        <f t="shared" ref="AD42:AD48" si="63">IF(E42&gt;6.99,"1","2")</f>
        <v>1</v>
      </c>
      <c r="AE42" s="31" t="str">
        <f t="shared" ref="AE42:AE48" si="64">IF(AC42&lt;18.99,"1","2")</f>
        <v>1</v>
      </c>
      <c r="AF42" s="31" t="str">
        <f t="shared" ref="AF42:AF48" si="65">IF(AC42&gt;22,"2","1")</f>
        <v>1</v>
      </c>
      <c r="AG42" s="31">
        <f t="shared" ref="AG42:AG48" si="66">AD42+AE42+AF42</f>
        <v>3</v>
      </c>
      <c r="AI42" s="31" t="str">
        <f t="shared" ref="AI42:AI47" si="67">IF(D42="U",1," ")</f>
        <v xml:space="preserve"> </v>
      </c>
      <c r="AJ42" s="31">
        <f t="shared" si="13"/>
        <v>1</v>
      </c>
    </row>
    <row r="43" spans="2:36" ht="16.5" customHeight="1" x14ac:dyDescent="0.2">
      <c r="B43" s="35" t="s">
        <v>4</v>
      </c>
      <c r="C43" s="228">
        <f>C42+1</f>
        <v>46385</v>
      </c>
      <c r="D43" s="52"/>
      <c r="E43" s="44">
        <f>Voreingabe!$C$9</f>
        <v>9</v>
      </c>
      <c r="F43" s="44">
        <f>Voreingabe!$E$9</f>
        <v>12</v>
      </c>
      <c r="G43" s="44">
        <f>Voreingabe!$F$9</f>
        <v>12.5</v>
      </c>
      <c r="H43" s="44">
        <f>Voreingabe!$G$9</f>
        <v>0</v>
      </c>
      <c r="I43" s="44">
        <f>Voreingabe!$H$9</f>
        <v>0</v>
      </c>
      <c r="J43" s="44">
        <f>Voreingabe!$D$9</f>
        <v>18</v>
      </c>
      <c r="K43" s="115">
        <f>(G43-F43)+(I43-H43)</f>
        <v>0.5</v>
      </c>
      <c r="L43" s="16">
        <f>+IF((J43-E43-K43)&gt;=0,(J43-E43-K43),(J43-(E43-24)-K43))</f>
        <v>8.5</v>
      </c>
      <c r="M43" s="16" t="str">
        <f t="shared" si="59"/>
        <v>-</v>
      </c>
      <c r="N43" s="16" t="str">
        <f t="shared" si="34"/>
        <v>-</v>
      </c>
      <c r="O43" s="157">
        <f>Voreingabe!$I$9</f>
        <v>8.5</v>
      </c>
      <c r="P43" s="151">
        <f>L43-O43</f>
        <v>0</v>
      </c>
      <c r="Q43" s="151" t="str">
        <f t="shared" si="60"/>
        <v>-</v>
      </c>
      <c r="R43" s="153"/>
      <c r="S43" s="180"/>
      <c r="T43" s="154"/>
      <c r="U43" s="154"/>
      <c r="V43" s="154"/>
      <c r="W43" s="154"/>
      <c r="X43" s="155"/>
      <c r="Y43" s="155"/>
      <c r="Z43" s="156" t="str">
        <f t="shared" si="11"/>
        <v>Okay</v>
      </c>
      <c r="AA43" s="14"/>
      <c r="AB43" s="31">
        <f t="shared" si="61"/>
        <v>0</v>
      </c>
      <c r="AC43" s="32">
        <f t="shared" si="62"/>
        <v>18</v>
      </c>
      <c r="AD43" s="31" t="str">
        <f t="shared" si="63"/>
        <v>1</v>
      </c>
      <c r="AE43" s="31" t="str">
        <f t="shared" si="64"/>
        <v>1</v>
      </c>
      <c r="AF43" s="31" t="str">
        <f t="shared" si="65"/>
        <v>1</v>
      </c>
      <c r="AG43" s="31">
        <f t="shared" si="66"/>
        <v>3</v>
      </c>
      <c r="AI43" s="31" t="str">
        <f t="shared" si="67"/>
        <v xml:space="preserve"> </v>
      </c>
      <c r="AJ43" s="31">
        <f t="shared" si="13"/>
        <v>1</v>
      </c>
    </row>
    <row r="44" spans="2:36" ht="16.5" customHeight="1" x14ac:dyDescent="0.2">
      <c r="B44" s="35" t="s">
        <v>2</v>
      </c>
      <c r="C44" s="228">
        <f>C43+1</f>
        <v>46386</v>
      </c>
      <c r="D44" s="52"/>
      <c r="E44" s="44">
        <f>Voreingabe!$C$10</f>
        <v>9</v>
      </c>
      <c r="F44" s="44">
        <f>Voreingabe!$E$10</f>
        <v>12</v>
      </c>
      <c r="G44" s="44">
        <f>Voreingabe!$F$10</f>
        <v>12.5</v>
      </c>
      <c r="H44" s="44">
        <f>Voreingabe!$G$10</f>
        <v>0</v>
      </c>
      <c r="I44" s="44">
        <f>Voreingabe!$H$10</f>
        <v>0</v>
      </c>
      <c r="J44" s="44">
        <f>Voreingabe!$D$10</f>
        <v>17</v>
      </c>
      <c r="K44" s="115">
        <f>(G44-F44)+(I44-H44)</f>
        <v>0.5</v>
      </c>
      <c r="L44" s="16">
        <f>+IF((J44-E44-K44)&gt;=0,(J44-E44-K44),(J44-(E44-24)-K44))</f>
        <v>7.5</v>
      </c>
      <c r="M44" s="16" t="str">
        <f t="shared" si="59"/>
        <v>-</v>
      </c>
      <c r="N44" s="16" t="str">
        <f t="shared" si="34"/>
        <v>-</v>
      </c>
      <c r="O44" s="157">
        <f>Voreingabe!$I$10</f>
        <v>7.5</v>
      </c>
      <c r="P44" s="151">
        <f>L44-O44</f>
        <v>0</v>
      </c>
      <c r="Q44" s="151" t="str">
        <f t="shared" si="60"/>
        <v>-</v>
      </c>
      <c r="R44" s="153"/>
      <c r="S44" s="180"/>
      <c r="T44" s="154"/>
      <c r="U44" s="154"/>
      <c r="V44" s="154"/>
      <c r="W44" s="154"/>
      <c r="X44" s="155"/>
      <c r="Y44" s="155"/>
      <c r="Z44" s="156" t="str">
        <f t="shared" si="11"/>
        <v>Okay</v>
      </c>
      <c r="AA44" s="14"/>
      <c r="AB44" s="31">
        <f t="shared" si="61"/>
        <v>0</v>
      </c>
      <c r="AC44" s="32">
        <f t="shared" si="62"/>
        <v>17</v>
      </c>
      <c r="AD44" s="31" t="str">
        <f t="shared" si="63"/>
        <v>1</v>
      </c>
      <c r="AE44" s="31" t="str">
        <f t="shared" si="64"/>
        <v>1</v>
      </c>
      <c r="AF44" s="31" t="str">
        <f t="shared" si="65"/>
        <v>1</v>
      </c>
      <c r="AG44" s="31">
        <f t="shared" si="66"/>
        <v>3</v>
      </c>
      <c r="AI44" s="31" t="str">
        <f t="shared" si="67"/>
        <v xml:space="preserve"> </v>
      </c>
      <c r="AJ44" s="31">
        <f t="shared" si="13"/>
        <v>1</v>
      </c>
    </row>
    <row r="45" spans="2:36" ht="16.5" customHeight="1" x14ac:dyDescent="0.2">
      <c r="B45" s="35" t="s">
        <v>3</v>
      </c>
      <c r="C45" s="228">
        <f>C44+1</f>
        <v>46387</v>
      </c>
      <c r="D45" s="52"/>
      <c r="E45" s="44">
        <f>Voreingabe!$C$11</f>
        <v>9</v>
      </c>
      <c r="F45" s="44">
        <f>Voreingabe!$E$11</f>
        <v>12</v>
      </c>
      <c r="G45" s="44">
        <f>Voreingabe!$F$11</f>
        <v>12.5</v>
      </c>
      <c r="H45" s="44">
        <f>Voreingabe!$G$11</f>
        <v>0</v>
      </c>
      <c r="I45" s="44">
        <f>Voreingabe!$H$11</f>
        <v>0</v>
      </c>
      <c r="J45" s="44">
        <f>Voreingabe!$D$11</f>
        <v>17</v>
      </c>
      <c r="K45" s="115">
        <f t="shared" ref="K45" si="68">(G45-F45)+(I45-H45)</f>
        <v>0.5</v>
      </c>
      <c r="L45" s="16">
        <f t="shared" ref="L45" si="69">+IF((J45-E45-K45)&gt;=0,(J45-E45-K45),(J45-(E45-24)-K45))</f>
        <v>7.5</v>
      </c>
      <c r="M45" s="16" t="str">
        <f t="shared" si="59"/>
        <v>-</v>
      </c>
      <c r="N45" s="16" t="str">
        <f t="shared" ref="N45" si="70">IF(L45&gt;6,IF(K45&lt;0.5,"Pause!","-"),"-")</f>
        <v>-</v>
      </c>
      <c r="O45" s="157">
        <f>Voreingabe!$I$11</f>
        <v>7.5</v>
      </c>
      <c r="P45" s="151">
        <f t="shared" ref="P45" si="71">L45-O45</f>
        <v>0</v>
      </c>
      <c r="Q45" s="151" t="str">
        <f t="shared" si="60"/>
        <v>-</v>
      </c>
      <c r="R45" s="153"/>
      <c r="S45" s="180"/>
      <c r="T45" s="154"/>
      <c r="U45" s="154"/>
      <c r="V45" s="154"/>
      <c r="W45" s="154"/>
      <c r="X45" s="155"/>
      <c r="Y45" s="155"/>
      <c r="Z45" s="156" t="str">
        <f>IF(AB45=0,"Okay","Fehler")</f>
        <v>Okay</v>
      </c>
      <c r="AA45" s="14"/>
      <c r="AB45" s="31">
        <f t="shared" si="61"/>
        <v>0</v>
      </c>
      <c r="AC45" s="32">
        <f t="shared" si="62"/>
        <v>17</v>
      </c>
      <c r="AD45" s="31" t="str">
        <f t="shared" si="63"/>
        <v>1</v>
      </c>
      <c r="AE45" s="31" t="str">
        <f t="shared" si="64"/>
        <v>1</v>
      </c>
      <c r="AF45" s="31" t="str">
        <f t="shared" si="65"/>
        <v>1</v>
      </c>
      <c r="AG45" s="31">
        <f t="shared" si="66"/>
        <v>3</v>
      </c>
      <c r="AI45" s="31" t="str">
        <f t="shared" si="67"/>
        <v xml:space="preserve"> </v>
      </c>
      <c r="AJ45" s="31">
        <f t="shared" si="13"/>
        <v>1</v>
      </c>
    </row>
    <row r="46" spans="2:36" ht="16.5" customHeight="1" x14ac:dyDescent="0.2">
      <c r="B46" s="35" t="s">
        <v>5</v>
      </c>
      <c r="C46" s="229"/>
      <c r="D46" s="17"/>
      <c r="E46" s="44"/>
      <c r="F46" s="44"/>
      <c r="G46" s="44"/>
      <c r="H46" s="44"/>
      <c r="I46" s="44"/>
      <c r="J46" s="44"/>
      <c r="K46" s="115"/>
      <c r="L46" s="16"/>
      <c r="M46" s="16"/>
      <c r="N46" s="16"/>
      <c r="O46" s="157"/>
      <c r="P46" s="151"/>
      <c r="Q46" s="151" t="str">
        <f t="shared" ref="Q46" si="72">IF(AND((J46-19)&gt;2.99,(J46-E46)&gt;3,J46&gt;19),"JA","-")</f>
        <v>-</v>
      </c>
      <c r="R46" s="153"/>
      <c r="S46" s="180"/>
      <c r="T46" s="154"/>
      <c r="U46" s="154"/>
      <c r="V46" s="154"/>
      <c r="W46" s="154"/>
      <c r="X46" s="155"/>
      <c r="Y46" s="155"/>
      <c r="Z46" s="156" t="str">
        <f>IF(AB46=0,"Okay","Fehler")</f>
        <v>Okay</v>
      </c>
      <c r="AA46" s="14"/>
      <c r="AB46" s="31">
        <f t="shared" si="61"/>
        <v>0</v>
      </c>
      <c r="AC46" s="32">
        <f t="shared" si="62"/>
        <v>0</v>
      </c>
      <c r="AD46" s="31" t="str">
        <f t="shared" si="63"/>
        <v>2</v>
      </c>
      <c r="AE46" s="31" t="str">
        <f t="shared" si="64"/>
        <v>1</v>
      </c>
      <c r="AF46" s="31" t="str">
        <f t="shared" si="65"/>
        <v>1</v>
      </c>
      <c r="AG46" s="31">
        <f t="shared" si="66"/>
        <v>4</v>
      </c>
      <c r="AI46" s="31" t="str">
        <f t="shared" si="67"/>
        <v xml:space="preserve"> </v>
      </c>
      <c r="AJ46" s="31" t="str">
        <f t="shared" si="13"/>
        <v xml:space="preserve"> </v>
      </c>
    </row>
    <row r="47" spans="2:36" ht="16.5" customHeight="1" x14ac:dyDescent="0.2">
      <c r="B47" s="36" t="s">
        <v>6</v>
      </c>
      <c r="C47" s="229"/>
      <c r="D47" s="17"/>
      <c r="E47" s="44"/>
      <c r="F47" s="44"/>
      <c r="G47" s="44"/>
      <c r="H47" s="44"/>
      <c r="I47" s="44"/>
      <c r="J47" s="44"/>
      <c r="K47" s="115"/>
      <c r="L47" s="16"/>
      <c r="M47" s="16"/>
      <c r="N47" s="16"/>
      <c r="O47" s="157"/>
      <c r="P47" s="151"/>
      <c r="Q47" s="151"/>
      <c r="R47" s="153"/>
      <c r="S47" s="180"/>
      <c r="T47" s="154"/>
      <c r="U47" s="154"/>
      <c r="V47" s="154"/>
      <c r="W47" s="154"/>
      <c r="X47" s="155"/>
      <c r="Y47" s="155"/>
      <c r="Z47" s="156" t="str">
        <f t="shared" si="11"/>
        <v>Okay</v>
      </c>
      <c r="AA47" s="14"/>
      <c r="AB47" s="31">
        <f t="shared" si="61"/>
        <v>0</v>
      </c>
      <c r="AC47" s="32">
        <f t="shared" si="62"/>
        <v>0</v>
      </c>
      <c r="AD47" s="31" t="str">
        <f t="shared" si="63"/>
        <v>2</v>
      </c>
      <c r="AE47" s="31" t="str">
        <f t="shared" si="64"/>
        <v>1</v>
      </c>
      <c r="AF47" s="31" t="str">
        <f t="shared" si="65"/>
        <v>1</v>
      </c>
      <c r="AG47" s="31">
        <f t="shared" si="66"/>
        <v>4</v>
      </c>
      <c r="AI47" s="31" t="str">
        <f t="shared" si="67"/>
        <v xml:space="preserve"> </v>
      </c>
      <c r="AJ47" s="31" t="str">
        <f t="shared" si="13"/>
        <v xml:space="preserve"> </v>
      </c>
    </row>
    <row r="48" spans="2:36" ht="16.5" customHeight="1" thickBot="1" x14ac:dyDescent="0.25">
      <c r="B48" s="29" t="s">
        <v>7</v>
      </c>
      <c r="C48" s="231"/>
      <c r="D48" s="20"/>
      <c r="E48" s="44"/>
      <c r="F48" s="44"/>
      <c r="G48" s="44"/>
      <c r="H48" s="44"/>
      <c r="I48" s="44"/>
      <c r="J48" s="44"/>
      <c r="K48" s="115"/>
      <c r="L48" s="16"/>
      <c r="M48" s="16"/>
      <c r="N48" s="16"/>
      <c r="O48" s="157"/>
      <c r="P48" s="151"/>
      <c r="Q48" s="151" t="str">
        <f t="shared" ref="Q48" si="73">IF(AND((J48-19)&gt;2.99,(J48-E48)&gt;3,J48&gt;19),"JA","-")</f>
        <v>-</v>
      </c>
      <c r="R48" s="153"/>
      <c r="S48" s="180"/>
      <c r="T48" s="154"/>
      <c r="U48" s="154"/>
      <c r="V48" s="154"/>
      <c r="W48" s="154"/>
      <c r="X48" s="155"/>
      <c r="Y48" s="155"/>
      <c r="Z48" s="156" t="str">
        <f t="shared" si="11"/>
        <v>Okay</v>
      </c>
      <c r="AA48" s="14"/>
      <c r="AB48" s="31">
        <f t="shared" si="61"/>
        <v>0</v>
      </c>
      <c r="AC48" s="32">
        <f t="shared" si="62"/>
        <v>0</v>
      </c>
      <c r="AD48" s="31" t="str">
        <f t="shared" si="63"/>
        <v>2</v>
      </c>
      <c r="AE48" s="31" t="str">
        <f t="shared" si="64"/>
        <v>1</v>
      </c>
      <c r="AF48" s="31" t="str">
        <f t="shared" si="65"/>
        <v>1</v>
      </c>
      <c r="AG48" s="31">
        <f t="shared" si="66"/>
        <v>4</v>
      </c>
      <c r="AI48" s="31" t="s">
        <v>84</v>
      </c>
      <c r="AJ48" s="31" t="str">
        <f t="shared" si="13"/>
        <v xml:space="preserve"> </v>
      </c>
    </row>
    <row r="49" spans="2:36" s="31" customFormat="1" ht="16.5" customHeight="1" thickBot="1" x14ac:dyDescent="0.25">
      <c r="B49" s="111" t="s">
        <v>33</v>
      </c>
      <c r="C49" s="232"/>
      <c r="D49" s="114"/>
      <c r="E49" s="91"/>
      <c r="F49" s="92"/>
      <c r="G49" s="92"/>
      <c r="H49" s="92"/>
      <c r="I49" s="92"/>
      <c r="J49" s="92"/>
      <c r="K49" s="92"/>
      <c r="L49" s="96">
        <f>SUM(L42:L48)</f>
        <v>32</v>
      </c>
      <c r="M49" s="16"/>
      <c r="N49" s="97"/>
      <c r="O49" s="158">
        <f>SUM(O42:O48)</f>
        <v>32</v>
      </c>
      <c r="P49" s="159"/>
      <c r="Q49" s="160"/>
      <c r="R49" s="161">
        <f t="shared" ref="R49:Y49" si="74">SUM(R42:R48)</f>
        <v>0</v>
      </c>
      <c r="S49" s="161">
        <f t="shared" si="74"/>
        <v>0</v>
      </c>
      <c r="T49" s="163">
        <f t="shared" si="74"/>
        <v>0</v>
      </c>
      <c r="U49" s="161">
        <f t="shared" si="74"/>
        <v>0</v>
      </c>
      <c r="V49" s="163">
        <f t="shared" si="74"/>
        <v>0</v>
      </c>
      <c r="W49" s="163">
        <f t="shared" si="74"/>
        <v>0</v>
      </c>
      <c r="X49" s="163">
        <f t="shared" si="74"/>
        <v>0</v>
      </c>
      <c r="Y49" s="163">
        <f t="shared" si="74"/>
        <v>0</v>
      </c>
      <c r="Z49" s="164">
        <f>SUM(T49:Y49)</f>
        <v>0</v>
      </c>
      <c r="AA49" s="99"/>
      <c r="AJ49" s="104" t="s">
        <v>84</v>
      </c>
    </row>
    <row r="50" spans="2:36" ht="16.5" customHeight="1" x14ac:dyDescent="0.2">
      <c r="B50" s="37" t="s">
        <v>1</v>
      </c>
      <c r="C50" s="228"/>
      <c r="D50" s="52"/>
      <c r="E50" s="44"/>
      <c r="F50" s="44"/>
      <c r="G50" s="44"/>
      <c r="H50" s="44"/>
      <c r="I50" s="44"/>
      <c r="J50" s="44"/>
      <c r="K50" s="115"/>
      <c r="L50" s="16"/>
      <c r="M50" s="16"/>
      <c r="N50" s="16"/>
      <c r="O50" s="157"/>
      <c r="P50" s="151"/>
      <c r="Q50" s="151" t="str">
        <f t="shared" ref="Q50:Q51" si="75">IF(AND((J50-19)&gt;2.99,(J50-E50)&gt;3,J50&gt;19),"JA","-")</f>
        <v>-</v>
      </c>
      <c r="R50" s="153"/>
      <c r="S50" s="180"/>
      <c r="T50" s="154"/>
      <c r="U50" s="154"/>
      <c r="V50" s="154"/>
      <c r="W50" s="154"/>
      <c r="X50" s="155"/>
      <c r="Y50" s="155"/>
      <c r="Z50" s="156" t="str">
        <f>IF(AB50=0,"Okay","Fehler")</f>
        <v>Okay</v>
      </c>
      <c r="AA50" s="14"/>
      <c r="AB50" s="31">
        <f t="shared" ref="AB50:AB56" si="76">P50-T50-V50-W50-X50-Y50-R50-U50-S50</f>
        <v>0</v>
      </c>
      <c r="AC50" s="32">
        <f t="shared" ref="AC50:AC56" si="77">IF(AND(J50&gt;=0.1,J50&lt;=12),J50+24,IF(J50&gt;=12,J50,0))</f>
        <v>0</v>
      </c>
      <c r="AD50" s="31" t="str">
        <f t="shared" ref="AD50:AD56" si="78">IF(E50&gt;6.99,"1","2")</f>
        <v>2</v>
      </c>
      <c r="AE50" s="31" t="str">
        <f t="shared" ref="AE50:AE56" si="79">IF(AC50&lt;18.99,"1","2")</f>
        <v>1</v>
      </c>
      <c r="AF50" s="31" t="str">
        <f t="shared" ref="AF50:AF56" si="80">IF(AC50&gt;22,"2","1")</f>
        <v>1</v>
      </c>
      <c r="AG50" s="31">
        <f t="shared" ref="AG50:AG56" si="81">AD50+AE50+AF50</f>
        <v>4</v>
      </c>
      <c r="AI50" s="31" t="str">
        <f t="shared" ref="AI50:AI55" si="82">IF(D50="U",1," ")</f>
        <v xml:space="preserve"> </v>
      </c>
      <c r="AJ50" s="31" t="str">
        <f t="shared" si="13"/>
        <v xml:space="preserve"> </v>
      </c>
    </row>
    <row r="51" spans="2:36" ht="16.5" customHeight="1" x14ac:dyDescent="0.2">
      <c r="B51" s="35" t="s">
        <v>4</v>
      </c>
      <c r="C51" s="228"/>
      <c r="D51" s="52"/>
      <c r="E51" s="44"/>
      <c r="F51" s="44"/>
      <c r="G51" s="44"/>
      <c r="H51" s="44"/>
      <c r="I51" s="44"/>
      <c r="J51" s="44"/>
      <c r="K51" s="115"/>
      <c r="L51" s="16"/>
      <c r="M51" s="16"/>
      <c r="N51" s="16"/>
      <c r="O51" s="157"/>
      <c r="P51" s="151"/>
      <c r="Q51" s="151" t="str">
        <f t="shared" si="75"/>
        <v>-</v>
      </c>
      <c r="R51" s="153"/>
      <c r="S51" s="180"/>
      <c r="T51" s="154"/>
      <c r="U51" s="154"/>
      <c r="V51" s="154"/>
      <c r="W51" s="154"/>
      <c r="X51" s="155"/>
      <c r="Y51" s="155"/>
      <c r="Z51" s="156" t="str">
        <f t="shared" ref="Z51:Z56" si="83">IF(AB51=0,"Okay","Fehler")</f>
        <v>Okay</v>
      </c>
      <c r="AA51" s="14"/>
      <c r="AB51" s="31">
        <f t="shared" si="76"/>
        <v>0</v>
      </c>
      <c r="AC51" s="32">
        <f t="shared" si="77"/>
        <v>0</v>
      </c>
      <c r="AD51" s="31" t="str">
        <f t="shared" si="78"/>
        <v>2</v>
      </c>
      <c r="AE51" s="31" t="str">
        <f t="shared" si="79"/>
        <v>1</v>
      </c>
      <c r="AF51" s="31" t="str">
        <f t="shared" si="80"/>
        <v>1</v>
      </c>
      <c r="AG51" s="31">
        <f t="shared" si="81"/>
        <v>4</v>
      </c>
      <c r="AI51" s="31" t="str">
        <f t="shared" si="82"/>
        <v xml:space="preserve"> </v>
      </c>
      <c r="AJ51" s="31" t="str">
        <f t="shared" si="13"/>
        <v xml:space="preserve"> </v>
      </c>
    </row>
    <row r="52" spans="2:36" ht="16.5" customHeight="1" x14ac:dyDescent="0.2">
      <c r="B52" s="35" t="s">
        <v>2</v>
      </c>
      <c r="C52" s="229"/>
      <c r="D52" s="17"/>
      <c r="E52" s="44"/>
      <c r="F52" s="44"/>
      <c r="G52" s="44"/>
      <c r="H52" s="44"/>
      <c r="I52" s="44"/>
      <c r="J52" s="44"/>
      <c r="K52" s="115"/>
      <c r="L52" s="16"/>
      <c r="M52" s="16"/>
      <c r="N52" s="16"/>
      <c r="O52" s="157"/>
      <c r="P52" s="151"/>
      <c r="Q52" s="151"/>
      <c r="R52" s="153"/>
      <c r="S52" s="180"/>
      <c r="T52" s="154"/>
      <c r="U52" s="154"/>
      <c r="V52" s="154"/>
      <c r="W52" s="154"/>
      <c r="X52" s="155"/>
      <c r="Y52" s="155"/>
      <c r="Z52" s="156" t="str">
        <f t="shared" si="83"/>
        <v>Okay</v>
      </c>
      <c r="AA52" s="14"/>
      <c r="AB52" s="31">
        <f t="shared" si="76"/>
        <v>0</v>
      </c>
      <c r="AC52" s="32">
        <f t="shared" si="77"/>
        <v>0</v>
      </c>
      <c r="AD52" s="31" t="str">
        <f t="shared" si="78"/>
        <v>2</v>
      </c>
      <c r="AE52" s="31" t="str">
        <f t="shared" si="79"/>
        <v>1</v>
      </c>
      <c r="AF52" s="31" t="str">
        <f t="shared" si="80"/>
        <v>1</v>
      </c>
      <c r="AG52" s="31">
        <f t="shared" si="81"/>
        <v>4</v>
      </c>
      <c r="AI52" s="31" t="str">
        <f t="shared" si="82"/>
        <v xml:space="preserve"> </v>
      </c>
      <c r="AJ52" s="31" t="str">
        <f t="shared" si="13"/>
        <v xml:space="preserve"> </v>
      </c>
    </row>
    <row r="53" spans="2:36" ht="16.5" customHeight="1" x14ac:dyDescent="0.2">
      <c r="B53" s="35" t="s">
        <v>3</v>
      </c>
      <c r="C53" s="229"/>
      <c r="D53" s="46"/>
      <c r="E53" s="44"/>
      <c r="F53" s="44"/>
      <c r="G53" s="44"/>
      <c r="H53" s="44"/>
      <c r="I53" s="44"/>
      <c r="J53" s="44"/>
      <c r="K53" s="115"/>
      <c r="L53" s="16"/>
      <c r="M53" s="16"/>
      <c r="N53" s="16"/>
      <c r="O53" s="157"/>
      <c r="P53" s="151"/>
      <c r="Q53" s="151"/>
      <c r="R53" s="153"/>
      <c r="S53" s="180"/>
      <c r="T53" s="154"/>
      <c r="U53" s="154"/>
      <c r="V53" s="154"/>
      <c r="W53" s="154"/>
      <c r="X53" s="155"/>
      <c r="Y53" s="155"/>
      <c r="Z53" s="156" t="str">
        <f t="shared" si="83"/>
        <v>Okay</v>
      </c>
      <c r="AA53" s="14"/>
      <c r="AB53" s="31">
        <f t="shared" si="76"/>
        <v>0</v>
      </c>
      <c r="AC53" s="32">
        <f t="shared" si="77"/>
        <v>0</v>
      </c>
      <c r="AD53" s="31" t="str">
        <f t="shared" si="78"/>
        <v>2</v>
      </c>
      <c r="AE53" s="31" t="str">
        <f t="shared" si="79"/>
        <v>1</v>
      </c>
      <c r="AF53" s="31" t="str">
        <f t="shared" si="80"/>
        <v>1</v>
      </c>
      <c r="AG53" s="31">
        <f t="shared" si="81"/>
        <v>4</v>
      </c>
      <c r="AI53" s="31" t="str">
        <f t="shared" si="82"/>
        <v xml:space="preserve"> </v>
      </c>
      <c r="AJ53" s="31" t="str">
        <f t="shared" si="13"/>
        <v xml:space="preserve"> </v>
      </c>
    </row>
    <row r="54" spans="2:36" ht="16.5" customHeight="1" x14ac:dyDescent="0.2">
      <c r="B54" s="35" t="s">
        <v>5</v>
      </c>
      <c r="C54" s="229"/>
      <c r="D54" s="46"/>
      <c r="E54" s="44"/>
      <c r="F54" s="44"/>
      <c r="G54" s="44"/>
      <c r="H54" s="44"/>
      <c r="I54" s="44"/>
      <c r="J54" s="44"/>
      <c r="K54" s="115"/>
      <c r="L54" s="16"/>
      <c r="M54" s="16"/>
      <c r="N54" s="16"/>
      <c r="O54" s="157"/>
      <c r="P54" s="151"/>
      <c r="Q54" s="151"/>
      <c r="R54" s="153"/>
      <c r="S54" s="180"/>
      <c r="T54" s="154"/>
      <c r="U54" s="154"/>
      <c r="V54" s="154"/>
      <c r="W54" s="154"/>
      <c r="X54" s="155"/>
      <c r="Y54" s="155"/>
      <c r="Z54" s="156" t="str">
        <f t="shared" si="83"/>
        <v>Okay</v>
      </c>
      <c r="AA54" s="14"/>
      <c r="AB54" s="31">
        <f t="shared" si="76"/>
        <v>0</v>
      </c>
      <c r="AC54" s="32">
        <f t="shared" si="77"/>
        <v>0</v>
      </c>
      <c r="AD54" s="31" t="str">
        <f t="shared" si="78"/>
        <v>2</v>
      </c>
      <c r="AE54" s="31" t="str">
        <f t="shared" si="79"/>
        <v>1</v>
      </c>
      <c r="AF54" s="31" t="str">
        <f t="shared" si="80"/>
        <v>1</v>
      </c>
      <c r="AG54" s="31">
        <f t="shared" si="81"/>
        <v>4</v>
      </c>
      <c r="AI54" s="31" t="str">
        <f t="shared" si="82"/>
        <v xml:space="preserve"> </v>
      </c>
      <c r="AJ54" s="31" t="str">
        <f t="shared" si="13"/>
        <v xml:space="preserve"> </v>
      </c>
    </row>
    <row r="55" spans="2:36" ht="16.5" customHeight="1" x14ac:dyDescent="0.2">
      <c r="B55" s="36" t="s">
        <v>6</v>
      </c>
      <c r="C55" s="236"/>
      <c r="D55" s="17"/>
      <c r="E55" s="44"/>
      <c r="F55" s="44"/>
      <c r="G55" s="44"/>
      <c r="H55" s="44"/>
      <c r="I55" s="44"/>
      <c r="J55" s="44"/>
      <c r="K55" s="115"/>
      <c r="L55" s="16"/>
      <c r="M55" s="16"/>
      <c r="N55" s="16"/>
      <c r="O55" s="157"/>
      <c r="P55" s="151"/>
      <c r="Q55" s="151"/>
      <c r="R55" s="153"/>
      <c r="S55" s="180"/>
      <c r="T55" s="154"/>
      <c r="U55" s="154"/>
      <c r="V55" s="154"/>
      <c r="W55" s="154"/>
      <c r="X55" s="155"/>
      <c r="Y55" s="155"/>
      <c r="Z55" s="156" t="str">
        <f t="shared" si="83"/>
        <v>Okay</v>
      </c>
      <c r="AA55" s="14"/>
      <c r="AB55" s="31">
        <f t="shared" si="76"/>
        <v>0</v>
      </c>
      <c r="AC55" s="32">
        <f t="shared" si="77"/>
        <v>0</v>
      </c>
      <c r="AD55" s="31" t="str">
        <f t="shared" si="78"/>
        <v>2</v>
      </c>
      <c r="AE55" s="31" t="str">
        <f t="shared" si="79"/>
        <v>1</v>
      </c>
      <c r="AF55" s="31" t="str">
        <f t="shared" si="80"/>
        <v>1</v>
      </c>
      <c r="AG55" s="31">
        <f t="shared" si="81"/>
        <v>4</v>
      </c>
      <c r="AI55" s="31" t="str">
        <f t="shared" si="82"/>
        <v xml:space="preserve"> </v>
      </c>
      <c r="AJ55" s="31" t="str">
        <f t="shared" si="13"/>
        <v xml:space="preserve"> </v>
      </c>
    </row>
    <row r="56" spans="2:36" ht="16.5" customHeight="1" thickBot="1" x14ac:dyDescent="0.25">
      <c r="B56" s="29" t="s">
        <v>7</v>
      </c>
      <c r="C56" s="236"/>
      <c r="D56" s="17"/>
      <c r="E56" s="44"/>
      <c r="F56" s="44"/>
      <c r="G56" s="44"/>
      <c r="H56" s="44"/>
      <c r="I56" s="44"/>
      <c r="J56" s="44"/>
      <c r="K56" s="115"/>
      <c r="L56" s="16"/>
      <c r="M56" s="16"/>
      <c r="N56" s="16"/>
      <c r="O56" s="157"/>
      <c r="P56" s="151"/>
      <c r="Q56" s="151"/>
      <c r="R56" s="153"/>
      <c r="S56" s="180"/>
      <c r="T56" s="154"/>
      <c r="U56" s="154"/>
      <c r="V56" s="154"/>
      <c r="W56" s="154"/>
      <c r="X56" s="155"/>
      <c r="Y56" s="155"/>
      <c r="Z56" s="156" t="str">
        <f t="shared" si="83"/>
        <v>Okay</v>
      </c>
      <c r="AA56" s="14"/>
      <c r="AB56" s="31">
        <f t="shared" si="76"/>
        <v>0</v>
      </c>
      <c r="AC56" s="32">
        <f t="shared" si="77"/>
        <v>0</v>
      </c>
      <c r="AD56" s="31" t="str">
        <f t="shared" si="78"/>
        <v>2</v>
      </c>
      <c r="AE56" s="31" t="str">
        <f t="shared" si="79"/>
        <v>1</v>
      </c>
      <c r="AF56" s="31" t="str">
        <f t="shared" si="80"/>
        <v>1</v>
      </c>
      <c r="AG56" s="31">
        <f t="shared" si="81"/>
        <v>4</v>
      </c>
      <c r="AI56" s="31" t="s">
        <v>84</v>
      </c>
      <c r="AJ56" s="31" t="str">
        <f t="shared" si="13"/>
        <v xml:space="preserve"> </v>
      </c>
    </row>
    <row r="57" spans="2:36" s="31" customFormat="1" ht="16.5" customHeight="1" thickBot="1" x14ac:dyDescent="0.25">
      <c r="B57" s="111" t="s">
        <v>93</v>
      </c>
      <c r="C57" s="112"/>
      <c r="D57" s="127"/>
      <c r="E57" s="91"/>
      <c r="F57" s="92"/>
      <c r="G57" s="92"/>
      <c r="H57" s="92"/>
      <c r="I57" s="92"/>
      <c r="J57" s="92"/>
      <c r="K57" s="92"/>
      <c r="L57" s="118">
        <f>SUM(L50:L56)</f>
        <v>0</v>
      </c>
      <c r="M57" s="16" t="str">
        <f>IF(L57&gt;60,"§9 AZG! ","-")</f>
        <v>-</v>
      </c>
      <c r="N57" s="16"/>
      <c r="O57" s="165">
        <f>SUM(O50:O56)</f>
        <v>0</v>
      </c>
      <c r="P57" s="166">
        <f>L57-O57</f>
        <v>0</v>
      </c>
      <c r="Q57" s="167"/>
      <c r="R57" s="161">
        <f t="shared" ref="R57:Y57" si="84">SUM(R50:R56)</f>
        <v>0</v>
      </c>
      <c r="S57" s="161">
        <f t="shared" si="84"/>
        <v>0</v>
      </c>
      <c r="T57" s="161">
        <f t="shared" si="84"/>
        <v>0</v>
      </c>
      <c r="U57" s="161">
        <f t="shared" si="84"/>
        <v>0</v>
      </c>
      <c r="V57" s="161">
        <f t="shared" si="84"/>
        <v>0</v>
      </c>
      <c r="W57" s="161">
        <f t="shared" si="84"/>
        <v>0</v>
      </c>
      <c r="X57" s="161">
        <f t="shared" si="84"/>
        <v>0</v>
      </c>
      <c r="Y57" s="161">
        <f t="shared" si="84"/>
        <v>0</v>
      </c>
      <c r="Z57" s="162">
        <f>SUM(T57:Y57)</f>
        <v>0</v>
      </c>
      <c r="AA57" s="99"/>
      <c r="AJ57" s="104" t="s">
        <v>84</v>
      </c>
    </row>
    <row r="58" spans="2:36" ht="16.5" customHeight="1" thickBot="1" x14ac:dyDescent="0.25">
      <c r="B58" s="80" t="s">
        <v>94</v>
      </c>
      <c r="C58" s="126"/>
      <c r="D58" s="128">
        <f>+AI58</f>
        <v>0</v>
      </c>
      <c r="E58" s="8"/>
      <c r="F58" s="8"/>
      <c r="G58" s="8"/>
      <c r="H58" s="8"/>
      <c r="I58" s="8"/>
      <c r="J58" s="8"/>
      <c r="K58" s="8"/>
      <c r="L58" s="119">
        <f>L17+L25+L33+L41+L49+L57</f>
        <v>177.5</v>
      </c>
      <c r="M58" s="245" t="str">
        <f>IF((L58/D59)&gt;9.6,"Achtung: WHAZ","")</f>
        <v/>
      </c>
      <c r="N58" s="8"/>
      <c r="O58" s="119">
        <f>O17+O25+O33+O41+O49+O57</f>
        <v>177.5</v>
      </c>
      <c r="P58" s="123">
        <f>P17+P25+P33+P41+P49+P57</f>
        <v>0</v>
      </c>
      <c r="Q58" s="124"/>
      <c r="R58" s="121">
        <f t="shared" ref="R58:Y58" si="85">R17+R25+R33+R41+R49+R57+R9</f>
        <v>0</v>
      </c>
      <c r="S58" s="183">
        <f t="shared" si="85"/>
        <v>0</v>
      </c>
      <c r="T58" s="78">
        <f t="shared" si="85"/>
        <v>0</v>
      </c>
      <c r="U58" s="78">
        <f t="shared" si="85"/>
        <v>0</v>
      </c>
      <c r="V58" s="78">
        <f t="shared" si="85"/>
        <v>0</v>
      </c>
      <c r="W58" s="78">
        <f t="shared" si="85"/>
        <v>0</v>
      </c>
      <c r="X58" s="79">
        <f t="shared" si="85"/>
        <v>0</v>
      </c>
      <c r="Y58" s="79">
        <f t="shared" si="85"/>
        <v>0</v>
      </c>
      <c r="Z58" s="43">
        <f>SUM(T58:Y58)</f>
        <v>0</v>
      </c>
      <c r="AA58" s="25"/>
      <c r="AB58" s="31">
        <f>P58-T58-V58-W58-X58-Y58-R58-U58</f>
        <v>0</v>
      </c>
      <c r="AI58" s="81">
        <f>SUM(AI10:AI57)</f>
        <v>0</v>
      </c>
      <c r="AJ58" s="81">
        <f>SUM(AJ10:AJ57)</f>
        <v>23</v>
      </c>
    </row>
    <row r="59" spans="2:36" ht="16.5" customHeight="1" thickBot="1" x14ac:dyDescent="0.25">
      <c r="B59" s="80" t="s">
        <v>113</v>
      </c>
      <c r="C59" s="126"/>
      <c r="D59" s="128">
        <f>+AJ58</f>
        <v>23</v>
      </c>
      <c r="E59" s="8"/>
      <c r="F59" s="8"/>
      <c r="G59" s="8"/>
      <c r="H59" s="8"/>
      <c r="I59" s="8"/>
      <c r="J59" s="8"/>
      <c r="K59" s="8"/>
      <c r="L59" s="8"/>
      <c r="M59" s="246"/>
      <c r="N59" s="8"/>
      <c r="O59" s="8"/>
      <c r="P59" s="54"/>
      <c r="Q59" s="8"/>
      <c r="R59" s="8"/>
      <c r="S59" s="8"/>
      <c r="T59" s="8"/>
      <c r="U59" s="8"/>
      <c r="V59" s="8"/>
      <c r="W59" s="8"/>
      <c r="X59" s="8"/>
      <c r="Y59" s="8"/>
      <c r="Z59" s="8"/>
      <c r="AA59" s="25"/>
    </row>
    <row r="60" spans="2:36" ht="12.75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45" t="s">
        <v>143</v>
      </c>
      <c r="N60" s="8"/>
      <c r="O60" s="1"/>
      <c r="P60" s="45" t="s">
        <v>83</v>
      </c>
      <c r="Q60" s="1"/>
      <c r="R60" s="176">
        <f>(-T60)+(-U60*1.25)+(-V60*1.5)+(-W60*2)</f>
        <v>0</v>
      </c>
      <c r="S60" s="176"/>
      <c r="T60" s="177"/>
      <c r="U60" s="177"/>
      <c r="V60" s="177"/>
      <c r="W60" s="177"/>
      <c r="X60" s="177"/>
      <c r="Y60" s="177"/>
      <c r="Z60" s="8"/>
      <c r="AA60" s="8"/>
    </row>
    <row r="61" spans="2:36" ht="6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177"/>
      <c r="S61" s="177"/>
      <c r="T61" s="177"/>
      <c r="U61" s="177"/>
      <c r="V61" s="177"/>
      <c r="W61" s="177"/>
      <c r="X61" s="177"/>
      <c r="Y61" s="177"/>
      <c r="Z61" s="8"/>
      <c r="AA61" s="8"/>
    </row>
    <row r="62" spans="2:36" ht="12.75" x14ac:dyDescent="0.2">
      <c r="B62" s="9" t="s">
        <v>21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45" t="s">
        <v>69</v>
      </c>
      <c r="Q62" s="4"/>
      <c r="R62" s="178"/>
      <c r="S62" s="178"/>
      <c r="T62" s="178"/>
      <c r="U62" s="178"/>
      <c r="V62" s="178"/>
      <c r="W62" s="178"/>
      <c r="X62" s="178"/>
      <c r="Y62" s="178"/>
      <c r="Z62" s="8"/>
      <c r="AA62" s="8"/>
    </row>
    <row r="63" spans="2:36" ht="12.75" x14ac:dyDescent="0.2">
      <c r="B63" s="9" t="s">
        <v>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5" t="s">
        <v>70</v>
      </c>
      <c r="Q63" s="14"/>
      <c r="R63" s="188">
        <f t="shared" ref="R63:Y63" si="86">R58+R60-R62</f>
        <v>0</v>
      </c>
      <c r="S63" s="189">
        <f t="shared" si="86"/>
        <v>0</v>
      </c>
      <c r="T63" s="190">
        <f t="shared" si="86"/>
        <v>0</v>
      </c>
      <c r="U63" s="190">
        <f t="shared" si="86"/>
        <v>0</v>
      </c>
      <c r="V63" s="190">
        <f t="shared" si="86"/>
        <v>0</v>
      </c>
      <c r="W63" s="190">
        <f t="shared" si="86"/>
        <v>0</v>
      </c>
      <c r="X63" s="191">
        <f t="shared" si="86"/>
        <v>0</v>
      </c>
      <c r="Y63" s="191">
        <f t="shared" si="86"/>
        <v>0</v>
      </c>
      <c r="Z63" s="8"/>
      <c r="AA63" s="8"/>
    </row>
    <row r="64" spans="2:36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x14ac:dyDescent="0.2">
      <c r="B65" s="3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x14ac:dyDescent="0.2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x14ac:dyDescent="0.2">
      <c r="B67" s="34" t="s">
        <v>40</v>
      </c>
      <c r="C67" s="33" t="s">
        <v>142</v>
      </c>
      <c r="L67" s="33" t="s">
        <v>141</v>
      </c>
      <c r="Z67" s="6"/>
      <c r="AA67" s="6"/>
    </row>
  </sheetData>
  <sheetProtection password="CF77" sheet="1" objects="1" scenarios="1"/>
  <mergeCells count="2">
    <mergeCell ref="B7:Z7"/>
    <mergeCell ref="M58:M59"/>
  </mergeCells>
  <phoneticPr fontId="0" type="noConversion"/>
  <conditionalFormatting sqref="T60:W60">
    <cfRule type="cellIs" priority="1" stopIfTrue="1" operator="between">
      <formula>-1000</formula>
      <formula>-0.25</formula>
    </cfRule>
  </conditionalFormatting>
  <printOptions horizontalCentered="1" verticalCentered="1"/>
  <pageMargins left="0.47244094488188981" right="0.47244094488188981" top="0.23622047244094491" bottom="0.23622047244094491" header="0.23622047244094491" footer="3.937007874015748E-2"/>
  <pageSetup paperSize="9" scale="57" orientation="landscape" r:id="rId1"/>
  <headerFooter alignWithMargins="0">
    <oddFooter>&amp;L&amp;6&amp;F&amp;A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Anleitung</vt:lpstr>
      <vt:lpstr>Voreingabe</vt:lpstr>
      <vt:lpstr>URLAUB</vt:lpstr>
      <vt:lpstr>Infoblatt</vt:lpstr>
      <vt:lpstr>Jänner</vt:lpstr>
      <vt:lpstr>Februar</vt:lpstr>
      <vt:lpstr>März</vt:lpstr>
      <vt:lpstr>April</vt:lpstr>
      <vt:lpstr>Mai</vt:lpstr>
      <vt:lpstr>Juni</vt:lpstr>
      <vt:lpstr>Juli</vt:lpstr>
      <vt:lpstr>Aug.</vt:lpstr>
      <vt:lpstr>Sept.</vt:lpstr>
      <vt:lpstr>Okt.</vt:lpstr>
      <vt:lpstr>Nov.</vt:lpstr>
      <vt:lpstr>Dez.</vt:lpstr>
      <vt:lpstr>Anleitung!Druckbereich</vt:lpstr>
      <vt:lpstr>April!Druckbereich</vt:lpstr>
      <vt:lpstr>Aug.!Druckbereich</vt:lpstr>
      <vt:lpstr>Dez.!Druckbereich</vt:lpstr>
      <vt:lpstr>Februar!Druckbereich</vt:lpstr>
      <vt:lpstr>Infoblatt!Druckbereich</vt:lpstr>
      <vt:lpstr>Jänner!Druckbereich</vt:lpstr>
      <vt:lpstr>Juli!Druckbereich</vt:lpstr>
      <vt:lpstr>Juni!Druckbereich</vt:lpstr>
      <vt:lpstr>Mai!Druckbereich</vt:lpstr>
      <vt:lpstr>März!Druckbereich</vt:lpstr>
      <vt:lpstr>Nov.!Druckbereich</vt:lpstr>
      <vt:lpstr>Okt.!Druckbereich</vt:lpstr>
      <vt:lpstr>Sept.!Druckbereich</vt:lpstr>
      <vt:lpstr>URLAUB!Druckbereich</vt:lpstr>
      <vt:lpstr>Voreingabe!Druckbereich</vt:lpstr>
    </vt:vector>
  </TitlesOfParts>
  <Company>KCI AUSTRIA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</dc:creator>
  <cp:lastModifiedBy>Mag. Walter Thomanetz</cp:lastModifiedBy>
  <cp:lastPrinted>2025-01-07T10:46:40Z</cp:lastPrinted>
  <dcterms:created xsi:type="dcterms:W3CDTF">2002-01-02T08:19:08Z</dcterms:created>
  <dcterms:modified xsi:type="dcterms:W3CDTF">2026-01-07T14:37:50Z</dcterms:modified>
</cp:coreProperties>
</file>